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315" windowHeight="83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<sst xmlns="http://schemas.openxmlformats.org/spreadsheetml/2006/main" count="868" uniqueCount="390">
  <si>
    <t>Dział</t>
  </si>
  <si>
    <t>Rozdział</t>
  </si>
  <si>
    <t>§</t>
  </si>
  <si>
    <t>Nazwa</t>
  </si>
  <si>
    <t>1</t>
  </si>
  <si>
    <t>2</t>
  </si>
  <si>
    <t>3</t>
  </si>
  <si>
    <t>4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</si>
  <si>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</si>
  <si>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</si>
  <si>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</si>
  <si>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</si>
  <si>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</si>
  <si>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</si>
  <si>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</si>
  <si>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</si>
  <si>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</si>
  <si>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</si>
  <si>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</si>
  <si>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</si>
  <si>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</si>
  <si>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</si>
  <si>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</si>
  <si>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</si>
  <si>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</si>
  <si>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</si>
  <si>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</si>
  <si>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</si>
  <si>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2130</t>
  </si>
  <si>
    <t>Dotacje celowe otrzymane z budżetu państwa na realizację bieżących zadań własnych powiatu</t>
  </si>
  <si>
    <t>2710</t>
  </si>
  <si>
    <t>Dotacja celowa otrzymana z tytułu pomocy finansowej udzielanej między jednostkami samorządu terytorialnego na dofinansowanie własnych zadań bieżących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</si>
  <si>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</si>
  <si>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</si>
  <si>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</si>
  <si>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</si>
  <si>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</si>
  <si>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</si>
  <si>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</si>
  <si>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</si>
  <si>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</si>
  <si>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</si>
  <si>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0690</t>
  </si>
  <si>
    <t>Wpływy z różnych opłat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</si>
  <si>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</si>
  <si>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</si>
  <si>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</si>
  <si>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</si>
  <si>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</si>
  <si>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</si>
  <si>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</si>
  <si>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</si>
  <si>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</si>
  <si>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</si>
  <si>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</si>
  <si>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</si>
  <si>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0470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</si>
  <si>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</si>
  <si>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</si>
  <si>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</si>
  <si>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</si>
  <si>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</si>
  <si>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</si>
  <si>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</si>
  <si>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</si>
  <si>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</si>
  <si>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754</t>
  </si>
  <si>
    <t>Bezpieczeństwo publiczne i ochrona przeciwpożarowa</t>
  </si>
  <si>
    <t>75411</t>
  </si>
  <si>
    <t>Komendy powiatowe Państwowej Straży Pożarnej</t>
  </si>
  <si>
    <t>Pozostała działalność</t>
  </si>
  <si>
    <t>756</t>
  </si>
  <si>
    <t>Dochody od osób prawnych, od osób fizycznych i od innych jednostek nieposiadających osobowości prawnej oraz wydatki związane z ich poborem</t>
  </si>
  <si>
    <t>0020</t>
  </si>
  <si>
    <t>Podatek dochodowy od osób prawnych</t>
  </si>
  <si>
    <t>75622</t>
  </si>
  <si>
    <t>0010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</si>
  <si>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</si>
  <si>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</si>
  <si>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</si>
  <si>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</si>
  <si>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</si>
  <si>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</si>
  <si>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</si>
  <si>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</si>
  <si>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</si>
  <si>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</si>
  <si>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</si>
  <si>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</si>
  <si>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</si>
  <si>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</si>
  <si>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</si>
  <si>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</si>
  <si>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i wychowanie</t>
  </si>
  <si>
    <t>0960</t>
  </si>
  <si>
    <t>Otrzymane spadki, zapisy i darowizny w postaci pieniężnej</t>
  </si>
  <si>
    <t>80130</t>
  </si>
  <si>
    <t>Szkoły zawodowe</t>
  </si>
  <si>
    <t>0830</t>
  </si>
  <si>
    <t>Wpływy z usług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</si>
  <si>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</si>
  <si>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</si>
  <si>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</si>
  <si>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</si>
  <si>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</si>
  <si>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</si>
  <si>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</si>
  <si>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</si>
  <si>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</si>
  <si>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</si>
  <si>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</si>
  <si>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</si>
  <si>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</si>
  <si>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85204</t>
  </si>
  <si>
    <t>Rodziny zastępcze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</si>
  <si>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</si>
  <si>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</si>
  <si>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</si>
  <si>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</si>
  <si>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</si>
  <si>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</si>
  <si>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</si>
  <si>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2360</t>
  </si>
  <si>
    <t>Dochody jednostek samorządu terytorialnego związane z realizacją zadań z zakresu administracji rządowej oraz innych zadań zleconych ustawami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</si>
  <si>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</si>
  <si>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</si>
  <si>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</si>
  <si>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</si>
  <si>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</si>
  <si>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</si>
  <si>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</si>
  <si>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</si>
  <si>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</si>
  <si>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</si>
  <si>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</si>
  <si>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majątkowe</t>
  </si>
  <si>
    <t>6207</t>
  </si>
  <si>
    <t>720</t>
  </si>
  <si>
    <t>Informatyka</t>
  </si>
  <si>
    <t>72095</t>
  </si>
  <si>
    <t>Ogółem:</t>
  </si>
  <si>
    <t>% wykonania</t>
  </si>
  <si>
    <t>0570</t>
  </si>
  <si>
    <t>85406</t>
  </si>
  <si>
    <t>Pozostale odsetki</t>
  </si>
  <si>
    <t>Poradnie psychologiczno-pedagogiczne,w tym poradnie specjalistyczne</t>
  </si>
  <si>
    <t>Grzywny,mandaty i inne kary pieniężne od osób fizycznych</t>
  </si>
  <si>
    <t>Plan (po zmianach)</t>
  </si>
  <si>
    <t>75618</t>
  </si>
  <si>
    <t>Wpływy z innych opłat stanowiących dochody jednostek samorządu terytorialnego na podstawie ustaw</t>
  </si>
  <si>
    <t>0590</t>
  </si>
  <si>
    <t>Wpływy z opłat za koncesje i licencje</t>
  </si>
  <si>
    <t>85311</t>
  </si>
  <si>
    <t>Rehabilitacja zawodowa i społeczna osób niepełnosprawnych</t>
  </si>
  <si>
    <t>921</t>
  </si>
  <si>
    <t>92195</t>
  </si>
  <si>
    <t>Kultura i ochrona dziedzictwa narodowego</t>
  </si>
  <si>
    <t>6410</t>
  </si>
  <si>
    <t>Dotacje celowe przekazane z budżetu państwa na inwestycje i zakupy inwestycyjne z zakresu administracji rządowej oraz inne zadania zlecone ustawami realizowane przez powiat</t>
  </si>
  <si>
    <t>6417</t>
  </si>
  <si>
    <t>6419</t>
  </si>
  <si>
    <t>Wpływy z opłat za trwały zarząd, użytkowanie, służebność i użytkowanie wieczyste nieruchomości</t>
  </si>
  <si>
    <t>2400</t>
  </si>
  <si>
    <t>Wpływy do budżetu pozostałości środków finansowych gromadzonych na wydzielonym rachunku jednostki budżetowej</t>
  </si>
  <si>
    <t>Środki z Funduszu Pracy otrzymane przez powiat z przeznaczeniem na finansowanie kosztów wynagrodzenia i składek na ubezpieczenia społeczne pracowników powiatowego urzędu pracy</t>
  </si>
  <si>
    <t>0870</t>
  </si>
  <si>
    <t>Wpływy ze sprzedaży składników majątkowych</t>
  </si>
  <si>
    <t>Wydatki razem:</t>
  </si>
  <si>
    <t>Zadania w zakresie kultury fizycznej</t>
  </si>
  <si>
    <t>92605</t>
  </si>
  <si>
    <t>Kultura fizyczna</t>
  </si>
  <si>
    <t>926</t>
  </si>
  <si>
    <t>Ochrona zabytków i opieka nad zabytkami</t>
  </si>
  <si>
    <t>92120</t>
  </si>
  <si>
    <t>Biblioteki</t>
  </si>
  <si>
    <t>92116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</si>
  <si>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</si>
  <si>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</si>
  <si>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</si>
  <si>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</si>
  <si>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</si>
  <si>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</si>
  <si>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</si>
  <si>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</si>
  <si>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</si>
  <si>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85395</t>
  </si>
  <si>
    <t>Jednostki specjalistycznego poradnictwa, mieszkania chronione i ośrodki interwencji kryzysowej</t>
  </si>
  <si>
    <t>85220</t>
  </si>
  <si>
    <t>Powiatowe centra pomocy rodzinie</t>
  </si>
  <si>
    <t>85218</t>
  </si>
  <si>
    <t>85195</t>
  </si>
  <si>
    <t>Stołówki szkolne i przedszkolne</t>
  </si>
  <si>
    <t>80148</t>
  </si>
  <si>
    <t>80146</t>
  </si>
  <si>
    <t>Szkoły zawodowe specjalne</t>
  </si>
  <si>
    <t>80134</t>
  </si>
  <si>
    <t>Licea ogólnokształcące</t>
  </si>
  <si>
    <t>80120</t>
  </si>
  <si>
    <t>Gimnazja specjalne</t>
  </si>
  <si>
    <t>80111</t>
  </si>
  <si>
    <t>Szkoły podstawowe specjalne</t>
  </si>
  <si>
    <t>80102</t>
  </si>
  <si>
    <t>Rezerwy ogólne i celowe</t>
  </si>
  <si>
    <t>75818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</si>
  <si>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</si>
  <si>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</si>
  <si>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</si>
  <si>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</si>
  <si>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</si>
  <si>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</si>
  <si>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</si>
  <si>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Zarządzanie kryzysowe</t>
  </si>
  <si>
    <t>75421</t>
  </si>
  <si>
    <t>75095</t>
  </si>
  <si>
    <t>Promocja jednostek samorządu terytorialnego</t>
  </si>
  <si>
    <t>75075</t>
  </si>
  <si>
    <t>Rady powiatów</t>
  </si>
  <si>
    <t>75019</t>
  </si>
  <si>
    <t>Ośrodki dokumentacji geodezyjnej i kartograficznej</t>
  </si>
  <si>
    <t>71012</t>
  </si>
  <si>
    <t>Nadzór nad gospodarką leśną</t>
  </si>
  <si>
    <t>02002</t>
  </si>
  <si>
    <t>01095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</si>
  <si>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</si>
  <si>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</si>
  <si>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</si>
  <si>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</si>
  <si>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</si>
  <si>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</si>
  <si>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</si>
  <si>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</si>
  <si>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</si>
  <si>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</si>
  <si>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</si>
  <si>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</si>
  <si>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</si>
  <si>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</si>
  <si>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</si>
  <si>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</si>
  <si>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</si>
  <si>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</si>
  <si>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</si>
  <si>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</si>
  <si>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</si>
  <si>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</si>
  <si>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</si>
  <si>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</si>
  <si>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</si>
  <si>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</si>
  <si>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</si>
  <si>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</si>
  <si>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</si>
  <si>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</si>
  <si>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</si>
  <si>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</si>
  <si>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</si>
  <si>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</si>
  <si>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</si>
  <si>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</si>
  <si>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</si>
  <si>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</si>
  <si>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</si>
  <si>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</si>
  <si>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</si>
  <si>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</si>
  <si>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</si>
  <si>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</si>
  <si>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</si>
  <si>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</si>
  <si>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</si>
  <si>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</si>
  <si>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</si>
  <si>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</si>
  <si>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</si>
  <si>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</si>
  <si>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Przelewy z rachunku lokat</t>
  </si>
  <si>
    <t>9.</t>
  </si>
  <si>
    <t>§ 950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</si>
  <si>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</si>
  <si>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</si>
  <si>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</si>
  <si>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</si>
  <si>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</si>
  <si>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</si>
  <si>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</si>
  <si>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</si>
  <si>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</si>
  <si>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</si>
  <si>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</si>
  <si>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</si>
  <si>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</si>
  <si>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</si>
  <si>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</si>
  <si>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Klasyfikacja
§</t>
  </si>
  <si>
    <t>Treść</t>
  </si>
  <si>
    <t>Lp.</t>
  </si>
  <si>
    <t>Ogółem</t>
  </si>
  <si>
    <t>Wydatki na programy finansowane z udziałem środków, o których mowa w art. 5 ust. 1 pkt 2 i 3</t>
  </si>
  <si>
    <t>Świadczenia na rzecz osób fizycznych;</t>
  </si>
  <si>
    <t>Dotacje na zadania bieżące</t>
  </si>
  <si>
    <t>Wydatki jednostek budżetowych</t>
  </si>
  <si>
    <t>z tego</t>
  </si>
  <si>
    <t>Plan wydatków (po zmianach)</t>
  </si>
  <si>
    <t>Plan dotacji  (po zmianach)</t>
  </si>
  <si>
    <t>paragraf</t>
  </si>
  <si>
    <t>Zespół Szkół Nr 2 w Opatowie, ul. Sempołowskiej 1</t>
  </si>
  <si>
    <t>801       80148</t>
  </si>
  <si>
    <t>801       80120</t>
  </si>
  <si>
    <t>801        80195</t>
  </si>
  <si>
    <t>801        80148</t>
  </si>
  <si>
    <t>801        80130</t>
  </si>
  <si>
    <t>Zespół  Szkół Nr 1 w Opatowie, ul.Słowackiego 56</t>
  </si>
  <si>
    <t>854      85417</t>
  </si>
  <si>
    <t>854      85410</t>
  </si>
  <si>
    <t>801           80195</t>
  </si>
  <si>
    <t>801  80130</t>
  </si>
  <si>
    <t>%</t>
  </si>
  <si>
    <t>Plan dochodów (po zmianach)</t>
  </si>
  <si>
    <t>Nazwa jednostki budżetowej w której utworzono rachunek, o którym mowa w art. 223 ust.1 ustawy o finansach publicznych</t>
  </si>
  <si>
    <t>Dział rozdział</t>
  </si>
  <si>
    <t>Nazwa rozdziału</t>
  </si>
  <si>
    <t>Nazwa zadania inwestycyjnego</t>
  </si>
  <si>
    <t>Plan po zmianach</t>
  </si>
  <si>
    <t xml:space="preserve">Projekt ,,Wzrost jakości usług w Domu Pomocy Społecznej w Zochcinku poprzez wprowadzenie nowych form terapii wraz z utworzeniem nowych lokali aktywizujących i zakupem wyposażenia oraz podniesieniem kwalifikacji kadry merytorycznej i medycznej'' </t>
  </si>
  <si>
    <t>2700</t>
  </si>
  <si>
    <t>Środki na dofinansowanie własnych zadań bieżących gmin (związków gmin), powiatów (związków powiatów), samorządów województw, pozyskane z innych źródeł</t>
  </si>
  <si>
    <t>Zespół  Szkół w Ożarowie im.Marii Skłodowskiej-Curie, Oś. Wzgórze 56</t>
  </si>
  <si>
    <t>Wykonanie przychodów i rozchodów budżetu Powiatu Opatowskiego za I półrocze 2015 r.</t>
  </si>
  <si>
    <t>Wykonanie na 30.06.2015 r.</t>
  </si>
  <si>
    <t>Wolne środki, o których mowa w art. 217 ust. 2 pkt 6 ustawy</t>
  </si>
  <si>
    <t>1.1</t>
  </si>
  <si>
    <t>w tym spłaty kredytów otrzymanych na finansowanie zadań realizowanych z udziałem środków pochodzących z budżetu UE</t>
  </si>
  <si>
    <t>Zestawienie zadań inwestycyjnych Powiatu Opatowskiego za I półrocze 2015 r.</t>
  </si>
  <si>
    <t>63095</t>
  </si>
  <si>
    <t>Montaż windy w budynku żeńskim oraz modernizacja dźwigu w budynku męskim DPS w Sobowie</t>
  </si>
  <si>
    <t>Zakup kosiarek do utrzymania terenów rekreacyjnych DPS w Zochcinku</t>
  </si>
  <si>
    <t>Przygotowanie koncepcji termomodernizacji budynków Domu Pomocy Społecznej w Sobowie</t>
  </si>
  <si>
    <t>Zakup sprzętu do monitoringu obiektów DPS w Zochcinku</t>
  </si>
  <si>
    <t>Zmiana sposobu użytkowania na placówkę opiekuńczo - wychowawczą typu socjalizacyjnego w Tarłowie</t>
  </si>
  <si>
    <t>Objęcie udziałów - TOP MEDICUS Sp. z o.o.</t>
  </si>
  <si>
    <t>Zakup działki nr 497/1 o pow. 0,0515 ha położonej w obrębie Karwów, gm. Opatów, zajętej na poszerzenie drogi powiatowej nr 0729T Opatów - Wąworków - Pobroszyn - Karwów</t>
  </si>
  <si>
    <t>Zakup działki nr 3929 o pow. 0,3348 ha położonej w obrębie Biedrzychów, gm. Ożarów, z przeznaczeniem na tereny rekreacyjne dla SOSW im. M. Jopka w Dębnie</t>
  </si>
  <si>
    <t>71095</t>
  </si>
  <si>
    <t>Opracowanie studium wykonalności dla projektu ,,e-Geodezja - cyfrowy zasób geodezyjny Województwa Świętokrzyskiego'' (w części dot. Powiatu Opatowskiego)</t>
  </si>
  <si>
    <t xml:space="preserve">Projekt: ,,Scalanie gruntów wsi Biedrzychów, Dębno, Nowe na obszarze 1059 ha'' </t>
  </si>
  <si>
    <t>Projekt: ,,e-świętokrzyskie Rozbudowa infrastruktury informatycznej JST"</t>
  </si>
  <si>
    <t>Projekt: ,,Termomodernizacja i rozbudowa budynków użyteczności publicznej na terenie Powiatu Opatowskiego - rozszerzenie projektu o budynek DPS w Sobowie Filia w Suchodółce''</t>
  </si>
  <si>
    <t>Projekt: ,,Trasy rowerowe w Polsce Wschodniej - województwo świętokrzyskie''</t>
  </si>
  <si>
    <t>Projekt: ,,Termomodernizacja budynków użyteczności publicznej na terenie Powiatu Opatowskiego - budynek Starostwa Powiatowego w Opatowie''</t>
  </si>
  <si>
    <t>Zakup używanego samochodu osobowo - dostawczego dla ZDP w Opatowie</t>
  </si>
  <si>
    <t>Zakup używanej przyczepy ciągnikowej dla ZDP w Opatowie</t>
  </si>
  <si>
    <t>Zakup komputerów dla Starostwa Powiatowego w Opatowie</t>
  </si>
  <si>
    <t>Zakup programu komputerowego i komputerów dla Starostwa Powiatowego w Opatowie</t>
  </si>
  <si>
    <t>Zakup pralki profesjonalnej dla POW w Nieskurzowie Nowym</t>
  </si>
  <si>
    <t>Zaprojektowanie, dostarczenie, posadowienie i instalacja zbiornika na gaz LPG w SOSW w Niemienicach</t>
  </si>
  <si>
    <t>Wykonanie planu finansowego zadań z zakresu administracji rządowej i innych zadań zleconych ustawami budżetu Powiatu Opatowskiego za I półrocze 2015 r.</t>
  </si>
  <si>
    <t>Wykonanie dotacji stan na 30.06.2015r.</t>
  </si>
  <si>
    <t>Wykonanie wydatków stan na 30.06.2015 r.</t>
  </si>
  <si>
    <t>Zestawienie wykonania planu dochodów budżetowych Powiatu Opatowskiego                                    za I półrocze 2015 r.</t>
  </si>
  <si>
    <t>630</t>
  </si>
  <si>
    <t>Turystyka</t>
  </si>
  <si>
    <t>6430</t>
  </si>
  <si>
    <t>Dotacje celowe otrzymane z budżetu państwa na realizację inwestycji i zakupów inwestycyjnych własnych powiatu</t>
  </si>
  <si>
    <t>Placówki opiekuńczo - wychowawcze</t>
  </si>
  <si>
    <t>Udziały powiatów w podatkach stanowiących dochód budżetu państwa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</si>
  <si>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</si>
  <si>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w ramach programów finansowanych z udziałem środków europejskich oraz środków o których mowa w art.5 ust.1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</si>
  <si>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 5 ust. 1 pkt 3 oraz ust. 3 pkt 5 i 6 ustawy lub płatności w ramach budżetu środków europejskich, z wyłączeniem dochodów klasyfikowanych w paragrafie 625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</si>
  <si>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625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</si>
  <si>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</si>
  <si>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Zestawienie wykonania planu wydatków budżetowych Powiatu Opatowskiego za I półrocze 2015 r.</t>
  </si>
  <si>
    <t>Wydatki ogółem stan na 30.06.2015 r.</t>
  </si>
  <si>
    <t>80105</t>
  </si>
  <si>
    <t>Przedszkola specjalne</t>
  </si>
  <si>
    <t>80150</t>
  </si>
  <si>
    <t>Realizacja zadań wymagających stosowania specjalnej organizacji nauki i metod pracy dla dzieci  i młodzieży w szkołach podstawowych, gimnazjach, liceach ogólnokształcących, liceach profilowanych i szkołach zawodowych oraz szkołach artystycznych</t>
  </si>
  <si>
    <t>Zestawienie wykonania planu dotacji udzielonych z budżetu Powiatu Opatowskiego           za I półrocze 2015 r.</t>
  </si>
  <si>
    <t>Sprawozdanie z wykonania planu dochodów gromadzonych na wydzielonym rachunku jednostek budżetowych i wydatków nimi sfinansowanych za I półrocze 2015 roku.</t>
  </si>
  <si>
    <t>Stan środków pieniężnych na 01.01.2015 r.</t>
  </si>
  <si>
    <t>Wykonanie dochodów stan na 30.06.2015 r.</t>
  </si>
  <si>
    <t>Stan środków pieniężnych na 30.06.2015 r.</t>
  </si>
  <si>
    <t>Dotacje na zadania bieżące stan na 30.06.2015r.</t>
  </si>
  <si>
    <t>0840</t>
  </si>
  <si>
    <t>Wpływy ze sprzedaży wyrobów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</si>
  <si>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</si>
  <si>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</si>
  <si>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 dochodów majątkowych z tytułu dotacji i środków na finansowanie wydatków na realizację zadań finansowanych z udziałem środków, o których mowa w art. 5 ust. 1 pkt 2 i 3 zaliczono również środki na program ,,Scalanie gruntów wsi Biedrzychów, Dębno, Nowe na obszarze 1059 ha'' w kwocie: plan - 3.795 zł, wykonanie 3.684,68 zł, klasyfikowane w dziale 010 rozdział 01005 paragraf 6410.</t>
  </si>
  <si>
    <t>Projekt ,,e-świętokrzyskie Budowa systemu informacji przestrzennej Województwa Świętokrzyskiego''</t>
  </si>
  <si>
    <t xml:space="preserve">Różnica w planie wydatków majątkowych w kwocie 54.279 zł dotyczy projektu ,,Termomodernizacja budynków użyteczności publicznej na terenie Powiatu Opatowskiego - budynek Starostwa Powiatowego w Opatowie'', klasyfikowanego w dziale 700 rozdział 70005, gdzie pomyłkowo zmniejszając przychody z pożyczki z WFOŚiGW w Kielcach na projekt, zmniejszono również plan wydatków na to zadanie, natomiast nie dokonano zmiany w planie wydatków ogółem. Błąd ten skorygowano w Uchwale Nr X.45.2015 Rady Powiatu w Opatowie z dnia 20 lipca 2015 r. w sprawie zmiany uchwały w sprawie uchwalenia budżetu Powiatu Opatowskiego na 2015 rok. </t>
  </si>
  <si>
    <t>W załączniku ujęto równiez dochody i wydatki dotyczące programu ,,Scalanie gruntów wsi Biedrzychów, Dębno, Nowe na obszarze 1059 ha'', klasyfikowane w dziale 010 rozdział 01005 paragraf 6417 (dochody) oraz paragraf 6057 (wydatki), które nie są ujmowane w sprawozdaniu Rb-50.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</si>
</sst>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\-#,##0\ "/>
    <numFmt numFmtId="173" formatCode="_-* #,##0.00\ _z_ł_-;\-* #,##0.00\ _z_ł_-;_-* &quot;-&quot;\ _z_ł_-;_-@_-"/>
    <numFmt numFmtId="174" formatCode="#,##0.00_ ;\-#,##0.00\ "/>
  </numFmts>
  <fonts count="8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2"/>
      <name val="Times New Roman CE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5"/>
      <name val="Arial CE"/>
      <family val="2"/>
    </font>
    <font>
      <sz val="9"/>
      <name val="Arial CE"/>
      <family val="0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9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53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b/>
      <sz val="12"/>
      <name val="Times New Roman CE"/>
      <family val="0"/>
    </font>
    <font>
      <sz val="10"/>
      <name val="Times New Roman CE"/>
      <family val="0"/>
    </font>
    <font>
      <sz val="8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7"/>
      <name val="Calibri"/>
      <family val="2"/>
    </font>
    <font>
      <sz val="6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6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3" fillId="27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8" fillId="32" borderId="0" applyNumberFormat="0" applyBorder="0" applyAlignment="0" applyProtection="0"/>
  </cellStyleXfs>
  <cellXfs count="37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3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4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2" fillId="0" borderId="0" xfId="49" applyAlignment="1">
      <alignment vertical="center"/>
      <protection/>
    </xf>
    <xf numFmtId="0" fontId="10" fillId="0" borderId="0" xfId="49" applyFont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11" fillId="0" borderId="0" xfId="49" applyFont="1">
      <alignment/>
      <protection/>
    </xf>
    <xf numFmtId="0" fontId="12" fillId="0" borderId="0" xfId="49" applyFont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50">
      <alignment/>
      <protection/>
    </xf>
    <xf numFmtId="0" fontId="17" fillId="0" borderId="0" xfId="50" applyFont="1">
      <alignment/>
      <protection/>
    </xf>
    <xf numFmtId="0" fontId="14" fillId="0" borderId="0" xfId="50" applyFont="1">
      <alignment/>
      <protection/>
    </xf>
    <xf numFmtId="0" fontId="14" fillId="0" borderId="0" xfId="50" applyFont="1" applyAlignment="1">
      <alignment/>
      <protection/>
    </xf>
    <xf numFmtId="0" fontId="18" fillId="0" borderId="0" xfId="51" applyFont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21" fillId="33" borderId="0" xfId="0" applyNumberFormat="1" applyFont="1" applyFill="1" applyBorder="1" applyAlignment="1" applyProtection="1">
      <alignment horizontal="left"/>
      <protection locked="0"/>
    </xf>
    <xf numFmtId="43" fontId="20" fillId="33" borderId="0" xfId="0" applyNumberFormat="1" applyFont="1" applyFill="1" applyBorder="1" applyAlignment="1" applyProtection="1">
      <alignment horizontal="left"/>
      <protection locked="0"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0" fontId="20" fillId="33" borderId="0" xfId="0" applyNumberFormat="1" applyFont="1" applyFill="1" applyBorder="1" applyAlignment="1" applyProtection="1">
      <alignment horizontal="left"/>
      <protection locked="0"/>
    </xf>
    <xf numFmtId="173" fontId="25" fillId="33" borderId="10" xfId="49" applyNumberFormat="1" applyFont="1" applyFill="1" applyBorder="1" applyAlignment="1">
      <alignment horizontal="center" vertical="center"/>
      <protection/>
    </xf>
    <xf numFmtId="173" fontId="24" fillId="33" borderId="10" xfId="49" applyNumberFormat="1" applyFont="1" applyFill="1" applyBorder="1" applyAlignment="1">
      <alignment horizontal="center" vertical="center"/>
      <protection/>
    </xf>
    <xf numFmtId="0" fontId="23" fillId="33" borderId="0" xfId="49" applyFont="1" applyFill="1" applyBorder="1" applyAlignment="1">
      <alignment horizontal="center" vertical="center"/>
      <protection/>
    </xf>
    <xf numFmtId="0" fontId="23" fillId="33" borderId="0" xfId="49" applyFont="1" applyFill="1" applyBorder="1" applyAlignment="1">
      <alignment vertical="center"/>
      <protection/>
    </xf>
    <xf numFmtId="0" fontId="23" fillId="33" borderId="0" xfId="49" applyFont="1" applyFill="1" applyAlignment="1">
      <alignment vertical="center"/>
      <protection/>
    </xf>
    <xf numFmtId="49" fontId="2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0" xfId="0" applyNumberFormat="1" applyFont="1" applyFill="1" applyBorder="1" applyAlignment="1" applyProtection="1">
      <alignment horizontal="left"/>
      <protection locked="0"/>
    </xf>
    <xf numFmtId="43" fontId="20" fillId="0" borderId="0" xfId="0" applyNumberFormat="1" applyFont="1" applyFill="1" applyBorder="1" applyAlignment="1" applyProtection="1">
      <alignment horizontal="left"/>
      <protection locked="0"/>
    </xf>
    <xf numFmtId="43" fontId="19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0" fontId="21" fillId="33" borderId="0" xfId="0" applyNumberFormat="1" applyFont="1" applyFill="1" applyBorder="1" applyAlignment="1" applyProtection="1">
      <alignment horizontal="left"/>
      <protection locked="0"/>
    </xf>
    <xf numFmtId="0" fontId="76" fillId="0" borderId="0" xfId="49" applyFont="1" applyAlignment="1">
      <alignment vertical="center"/>
      <protection/>
    </xf>
    <xf numFmtId="0" fontId="79" fillId="0" borderId="0" xfId="49" applyFont="1" applyAlignment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49" applyFont="1" applyAlignment="1">
      <alignment horizontal="left" wrapText="1"/>
      <protection/>
    </xf>
    <xf numFmtId="0" fontId="19" fillId="33" borderId="17" xfId="0" applyNumberFormat="1" applyFont="1" applyFill="1" applyBorder="1" applyAlignment="1" applyProtection="1">
      <alignment horizontal="left" wrapText="1"/>
      <protection locked="0"/>
    </xf>
    <xf numFmtId="0" fontId="14" fillId="33" borderId="0" xfId="50" applyFont="1" applyFill="1" applyBorder="1" applyAlignment="1">
      <alignment horizontal="right" wrapText="1"/>
      <protection/>
    </xf>
    <xf numFmtId="0" fontId="20" fillId="33" borderId="0" xfId="0" applyNumberFormat="1" applyFont="1" applyFill="1" applyBorder="1" applyAlignment="1" applyProtection="1">
      <alignment horizontal="right"/>
      <protection locked="0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49" fontId="1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21" xfId="0" applyNumberFormat="1" applyFont="1" applyFill="1" applyBorder="1" applyAlignment="1" applyProtection="1">
      <alignment horizontal="center" vertical="top" wrapText="1"/>
      <protection locked="0"/>
    </xf>
    <xf numFmtId="49" fontId="19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9" fillId="34" borderId="10" xfId="0" applyNumberFormat="1" applyFont="1" applyFill="1" applyBorder="1" applyAlignment="1" applyProtection="1">
      <alignment horizontal="left" vertical="center" wrapText="1"/>
      <protection locked="0"/>
    </xf>
    <xf numFmtId="43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3" borderId="21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21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19" fillId="33" borderId="25" xfId="0" applyNumberFormat="1" applyFont="1" applyFill="1" applyBorder="1" applyAlignment="1" applyProtection="1">
      <alignment horizontal="center" vertical="top" wrapText="1"/>
      <protection locked="0"/>
    </xf>
    <xf numFmtId="49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47" fillId="34" borderId="12" xfId="0" applyNumberFormat="1" applyFont="1" applyFill="1" applyBorder="1" applyAlignment="1" applyProtection="1">
      <alignment horizontal="right" vertical="center" wrapText="1"/>
      <protection locked="0"/>
    </xf>
    <xf numFmtId="43" fontId="47" fillId="34" borderId="2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48" fillId="33" borderId="0" xfId="50" applyFont="1" applyFill="1" applyAlignment="1">
      <alignment horizontal="center" wrapText="1"/>
      <protection/>
    </xf>
    <xf numFmtId="0" fontId="17" fillId="33" borderId="0" xfId="50" applyFont="1" applyFill="1" applyBorder="1" applyAlignment="1">
      <alignment wrapText="1"/>
      <protection/>
    </xf>
    <xf numFmtId="0" fontId="49" fillId="33" borderId="18" xfId="50" applyFont="1" applyFill="1" applyBorder="1" applyAlignment="1">
      <alignment horizontal="center" vertical="center" wrapText="1"/>
      <protection/>
    </xf>
    <xf numFmtId="0" fontId="49" fillId="33" borderId="19" xfId="50" applyFont="1" applyFill="1" applyBorder="1" applyAlignment="1">
      <alignment horizontal="center" vertical="center" wrapText="1"/>
      <protection/>
    </xf>
    <xf numFmtId="0" fontId="49" fillId="33" borderId="20" xfId="50" applyFont="1" applyFill="1" applyBorder="1" applyAlignment="1">
      <alignment horizontal="center" vertical="center" wrapText="1"/>
      <protection/>
    </xf>
    <xf numFmtId="0" fontId="50" fillId="33" borderId="21" xfId="50" applyFont="1" applyFill="1" applyBorder="1" applyAlignment="1">
      <alignment horizontal="center"/>
      <protection/>
    </xf>
    <xf numFmtId="0" fontId="50" fillId="33" borderId="10" xfId="50" applyFont="1" applyFill="1" applyBorder="1" applyAlignment="1">
      <alignment horizontal="center"/>
      <protection/>
    </xf>
    <xf numFmtId="0" fontId="50" fillId="33" borderId="10" xfId="50" applyFont="1" applyFill="1" applyBorder="1" applyAlignment="1">
      <alignment horizontal="center" vertical="center" wrapText="1"/>
      <protection/>
    </xf>
    <xf numFmtId="0" fontId="50" fillId="33" borderId="16" xfId="50" applyFont="1" applyFill="1" applyBorder="1" applyAlignment="1">
      <alignment horizontal="center"/>
      <protection/>
    </xf>
    <xf numFmtId="0" fontId="49" fillId="33" borderId="21" xfId="50" applyFont="1" applyFill="1" applyBorder="1" applyAlignment="1">
      <alignment horizontal="center"/>
      <protection/>
    </xf>
    <xf numFmtId="3" fontId="49" fillId="33" borderId="10" xfId="52" applyNumberFormat="1" applyFont="1" applyFill="1" applyBorder="1" applyAlignment="1">
      <alignment horizontal="center" wrapText="1"/>
      <protection/>
    </xf>
    <xf numFmtId="0" fontId="49" fillId="33" borderId="10" xfId="52" applyFont="1" applyFill="1" applyBorder="1" applyAlignment="1">
      <alignment horizontal="left" wrapText="1"/>
      <protection/>
    </xf>
    <xf numFmtId="43" fontId="49" fillId="33" borderId="10" xfId="50" applyNumberFormat="1" applyFont="1" applyFill="1" applyBorder="1" applyAlignment="1">
      <alignment horizontal="center" vertical="center"/>
      <protection/>
    </xf>
    <xf numFmtId="174" fontId="49" fillId="33" borderId="10" xfId="52" applyNumberFormat="1" applyFont="1" applyFill="1" applyBorder="1" applyAlignment="1">
      <alignment horizontal="center"/>
      <protection/>
    </xf>
    <xf numFmtId="43" fontId="49" fillId="33" borderId="10" xfId="50" applyNumberFormat="1" applyFont="1" applyFill="1" applyBorder="1">
      <alignment/>
      <protection/>
    </xf>
    <xf numFmtId="174" fontId="49" fillId="33" borderId="10" xfId="52" applyNumberFormat="1" applyFont="1" applyFill="1" applyBorder="1" applyAlignment="1">
      <alignment horizontal="center" wrapText="1"/>
      <protection/>
    </xf>
    <xf numFmtId="43" fontId="49" fillId="33" borderId="10" xfId="50" applyNumberFormat="1" applyFont="1" applyFill="1" applyBorder="1">
      <alignment/>
      <protection/>
    </xf>
    <xf numFmtId="173" fontId="49" fillId="33" borderId="16" xfId="50" applyNumberFormat="1" applyFont="1" applyFill="1" applyBorder="1">
      <alignment/>
      <protection/>
    </xf>
    <xf numFmtId="167" fontId="49" fillId="33" borderId="10" xfId="52" applyNumberFormat="1" applyFont="1" applyFill="1" applyBorder="1" applyAlignment="1">
      <alignment horizontal="center" wrapText="1"/>
      <protection/>
    </xf>
    <xf numFmtId="1" fontId="49" fillId="33" borderId="10" xfId="52" applyNumberFormat="1" applyFont="1" applyFill="1" applyBorder="1" applyAlignment="1">
      <alignment horizontal="center" wrapText="1"/>
      <protection/>
    </xf>
    <xf numFmtId="0" fontId="51" fillId="33" borderId="28" xfId="50" applyFont="1" applyFill="1" applyBorder="1">
      <alignment/>
      <protection/>
    </xf>
    <xf numFmtId="0" fontId="52" fillId="33" borderId="29" xfId="50" applyFont="1" applyFill="1" applyBorder="1">
      <alignment/>
      <protection/>
    </xf>
    <xf numFmtId="0" fontId="51" fillId="33" borderId="29" xfId="50" applyFont="1" applyFill="1" applyBorder="1" applyAlignment="1">
      <alignment horizontal="center"/>
      <protection/>
    </xf>
    <xf numFmtId="43" fontId="51" fillId="33" borderId="29" xfId="50" applyNumberFormat="1" applyFont="1" applyFill="1" applyBorder="1" applyAlignment="1">
      <alignment horizontal="center" vertical="center"/>
      <protection/>
    </xf>
    <xf numFmtId="43" fontId="51" fillId="33" borderId="29" xfId="50" applyNumberFormat="1" applyFont="1" applyFill="1" applyBorder="1">
      <alignment/>
      <protection/>
    </xf>
    <xf numFmtId="43" fontId="51" fillId="33" borderId="27" xfId="50" applyNumberFormat="1" applyFont="1" applyFill="1" applyBorder="1">
      <alignment/>
      <protection/>
    </xf>
    <xf numFmtId="0" fontId="25" fillId="33" borderId="0" xfId="0" applyNumberFormat="1" applyFont="1" applyFill="1" applyBorder="1" applyAlignment="1" applyProtection="1">
      <alignment horizontal="center"/>
      <protection locked="0"/>
    </xf>
    <xf numFmtId="0" fontId="19" fillId="33" borderId="0" xfId="0" applyNumberFormat="1" applyFont="1" applyFill="1" applyBorder="1" applyAlignment="1" applyProtection="1">
      <alignment horizontal="right"/>
      <protection locked="0"/>
    </xf>
    <xf numFmtId="49" fontId="22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49" fontId="22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49" fontId="22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19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19" fillId="33" borderId="10" xfId="50" applyFont="1" applyFill="1" applyBorder="1" applyAlignment="1">
      <alignment vertical="center" wrapText="1"/>
      <protection/>
    </xf>
    <xf numFmtId="0" fontId="19" fillId="33" borderId="45" xfId="50" applyFont="1" applyFill="1" applyBorder="1" applyAlignment="1">
      <alignment vertical="center" wrapText="1"/>
      <protection/>
    </xf>
    <xf numFmtId="49" fontId="47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9" xfId="0" applyNumberFormat="1" applyFont="1" applyFill="1" applyBorder="1" applyAlignment="1" applyProtection="1">
      <alignment horizontal="center" vertical="center" wrapText="1"/>
      <protection locked="0"/>
    </xf>
    <xf numFmtId="43" fontId="47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Border="1" applyAlignment="1" applyProtection="1">
      <alignment horizontal="left"/>
      <protection locked="0"/>
    </xf>
    <xf numFmtId="0" fontId="20" fillId="33" borderId="46" xfId="0" applyNumberFormat="1" applyFont="1" applyFill="1" applyBorder="1" applyAlignment="1" applyProtection="1">
      <alignment horizontal="right"/>
      <protection locked="0"/>
    </xf>
    <xf numFmtId="0" fontId="2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7" xfId="0" applyNumberFormat="1" applyFont="1" applyFill="1" applyBorder="1" applyAlignment="1" applyProtection="1">
      <alignment horizontal="center" vertical="center" wrapText="1"/>
      <protection locked="0"/>
    </xf>
    <xf numFmtId="43" fontId="21" fillId="34" borderId="55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36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56" xfId="0" applyNumberFormat="1" applyFont="1" applyFill="1" applyBorder="1" applyAlignment="1" applyProtection="1">
      <alignment horizontal="left" vertical="center"/>
      <protection locked="0"/>
    </xf>
    <xf numFmtId="43" fontId="21" fillId="34" borderId="40" xfId="0" applyNumberFormat="1" applyFont="1" applyFill="1" applyBorder="1" applyAlignment="1" applyProtection="1">
      <alignment horizontal="left" vertical="center"/>
      <protection locked="0"/>
    </xf>
    <xf numFmtId="43" fontId="21" fillId="34" borderId="57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42" xfId="0" applyNumberFormat="1" applyFont="1" applyFill="1" applyBorder="1" applyAlignment="1" applyProtection="1">
      <alignment horizontal="center" vertical="top" wrapText="1"/>
      <protection locked="0"/>
    </xf>
    <xf numFmtId="43" fontId="22" fillId="34" borderId="56" xfId="0" applyNumberFormat="1" applyFont="1" applyFill="1" applyBorder="1" applyAlignment="1" applyProtection="1">
      <alignment horizontal="left" vertical="center"/>
      <protection locked="0"/>
    </xf>
    <xf numFmtId="43" fontId="22" fillId="34" borderId="40" xfId="0" applyNumberFormat="1" applyFont="1" applyFill="1" applyBorder="1" applyAlignment="1" applyProtection="1">
      <alignment horizontal="left" vertical="center"/>
      <protection locked="0"/>
    </xf>
    <xf numFmtId="43" fontId="22" fillId="34" borderId="58" xfId="0" applyNumberFormat="1" applyFont="1" applyFill="1" applyBorder="1" applyAlignment="1" applyProtection="1">
      <alignment horizontal="left" vertical="center"/>
      <protection locked="0"/>
    </xf>
    <xf numFmtId="43" fontId="21" fillId="34" borderId="57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36" xfId="0" applyNumberFormat="1" applyFont="1" applyFill="1" applyBorder="1" applyAlignment="1" applyProtection="1">
      <alignment horizontal="center" vertical="top" wrapText="1"/>
      <protection locked="0"/>
    </xf>
    <xf numFmtId="43" fontId="22" fillId="34" borderId="36" xfId="0" applyNumberFormat="1" applyFont="1" applyFill="1" applyBorder="1" applyAlignment="1" applyProtection="1">
      <alignment horizontal="center" vertical="center"/>
      <protection locked="0"/>
    </xf>
    <xf numFmtId="43" fontId="22" fillId="34" borderId="36" xfId="0" applyNumberFormat="1" applyFont="1" applyFill="1" applyBorder="1" applyAlignment="1" applyProtection="1">
      <alignment horizontal="left" vertical="center"/>
      <protection locked="0"/>
    </xf>
    <xf numFmtId="43" fontId="22" fillId="34" borderId="40" xfId="0" applyNumberFormat="1" applyFont="1" applyFill="1" applyBorder="1" applyAlignment="1" applyProtection="1">
      <alignment horizontal="right" vertical="center"/>
      <protection locked="0"/>
    </xf>
    <xf numFmtId="43" fontId="22" fillId="34" borderId="36" xfId="0" applyNumberFormat="1" applyFont="1" applyFill="1" applyBorder="1" applyAlignment="1" applyProtection="1">
      <alignment horizontal="right" vertical="center"/>
      <protection locked="0"/>
    </xf>
    <xf numFmtId="43" fontId="22" fillId="34" borderId="44" xfId="0" applyNumberFormat="1" applyFont="1" applyFill="1" applyBorder="1" applyAlignment="1" applyProtection="1">
      <alignment horizontal="right" vertical="center"/>
      <protection locked="0"/>
    </xf>
    <xf numFmtId="43" fontId="22" fillId="33" borderId="57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37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56" xfId="0" applyNumberFormat="1" applyFont="1" applyFill="1" applyBorder="1" applyAlignment="1" applyProtection="1">
      <alignment horizontal="center" vertical="top" wrapText="1"/>
      <protection locked="0"/>
    </xf>
    <xf numFmtId="43" fontId="22" fillId="34" borderId="43" xfId="0" applyNumberFormat="1" applyFont="1" applyFill="1" applyBorder="1" applyAlignment="1" applyProtection="1">
      <alignment horizontal="right" vertical="center"/>
      <protection locked="0"/>
    </xf>
    <xf numFmtId="43" fontId="21" fillId="34" borderId="41" xfId="0" applyNumberFormat="1" applyFont="1" applyFill="1" applyBorder="1" applyAlignment="1" applyProtection="1">
      <alignment horizontal="center" vertical="top" wrapText="1"/>
      <protection locked="0"/>
    </xf>
    <xf numFmtId="49" fontId="21" fillId="33" borderId="42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42" xfId="0" applyNumberFormat="1" applyFont="1" applyFill="1" applyBorder="1" applyAlignment="1" applyProtection="1">
      <alignment horizontal="left" vertical="center"/>
      <protection locked="0"/>
    </xf>
    <xf numFmtId="43" fontId="21" fillId="34" borderId="43" xfId="0" applyNumberFormat="1" applyFont="1" applyFill="1" applyBorder="1" applyAlignment="1" applyProtection="1">
      <alignment horizontal="left" vertical="center"/>
      <protection locked="0"/>
    </xf>
    <xf numFmtId="43" fontId="21" fillId="34" borderId="36" xfId="0" applyNumberFormat="1" applyFont="1" applyFill="1" applyBorder="1" applyAlignment="1" applyProtection="1">
      <alignment horizontal="right" vertical="center"/>
      <protection locked="0"/>
    </xf>
    <xf numFmtId="43" fontId="21" fillId="34" borderId="59" xfId="0" applyNumberFormat="1" applyFont="1" applyFill="1" applyBorder="1" applyAlignment="1" applyProtection="1">
      <alignment horizontal="center" vertical="top" wrapText="1"/>
      <protection locked="0"/>
    </xf>
    <xf numFmtId="49" fontId="21" fillId="33" borderId="56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40" xfId="0" applyNumberFormat="1" applyFont="1" applyFill="1" applyBorder="1" applyAlignment="1" applyProtection="1">
      <alignment horizontal="center" vertical="top" wrapText="1"/>
      <protection locked="0"/>
    </xf>
    <xf numFmtId="43" fontId="22" fillId="34" borderId="10" xfId="0" applyNumberFormat="1" applyFont="1" applyFill="1" applyBorder="1" applyAlignment="1" applyProtection="1">
      <alignment horizontal="left" vertical="center"/>
      <protection locked="0"/>
    </xf>
    <xf numFmtId="43" fontId="22" fillId="34" borderId="60" xfId="0" applyNumberFormat="1" applyFont="1" applyFill="1" applyBorder="1" applyAlignment="1" applyProtection="1">
      <alignment horizontal="right" vertical="center"/>
      <protection locked="0"/>
    </xf>
    <xf numFmtId="43" fontId="22" fillId="34" borderId="16" xfId="0" applyNumberFormat="1" applyFont="1" applyFill="1" applyBorder="1" applyAlignment="1" applyProtection="1">
      <alignment horizontal="right" vertical="center"/>
      <protection locked="0"/>
    </xf>
    <xf numFmtId="43" fontId="21" fillId="34" borderId="61" xfId="0" applyNumberFormat="1" applyFont="1" applyFill="1" applyBorder="1" applyAlignment="1" applyProtection="1">
      <alignment horizontal="left" vertical="center"/>
      <protection locked="0"/>
    </xf>
    <xf numFmtId="43" fontId="21" fillId="34" borderId="62" xfId="0" applyNumberFormat="1" applyFont="1" applyFill="1" applyBorder="1" applyAlignment="1" applyProtection="1">
      <alignment horizontal="right" vertical="center"/>
      <protection locked="0"/>
    </xf>
    <xf numFmtId="43" fontId="22" fillId="33" borderId="57" xfId="0" applyNumberFormat="1" applyFont="1" applyFill="1" applyBorder="1" applyAlignment="1" applyProtection="1">
      <alignment horizontal="center" vertical="top" wrapText="1"/>
      <protection locked="0"/>
    </xf>
    <xf numFmtId="43" fontId="22" fillId="34" borderId="61" xfId="0" applyNumberFormat="1" applyFont="1" applyFill="1" applyBorder="1" applyAlignment="1" applyProtection="1">
      <alignment horizontal="right" vertical="center"/>
      <protection locked="0"/>
    </xf>
    <xf numFmtId="43" fontId="21" fillId="34" borderId="41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36" xfId="0" applyNumberFormat="1" applyFont="1" applyFill="1" applyBorder="1" applyAlignment="1" applyProtection="1">
      <alignment horizontal="left" vertical="center"/>
      <protection locked="0"/>
    </xf>
    <xf numFmtId="49" fontId="21" fillId="33" borderId="23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63" xfId="0" applyNumberFormat="1" applyFont="1" applyFill="1" applyBorder="1" applyAlignment="1" applyProtection="1">
      <alignment horizontal="center" vertical="top" wrapText="1"/>
      <protection locked="0"/>
    </xf>
    <xf numFmtId="49" fontId="24" fillId="33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33" borderId="25" xfId="0" applyNumberFormat="1" applyFont="1" applyFill="1" applyBorder="1" applyAlignment="1" applyProtection="1">
      <alignment horizontal="center" vertical="top" wrapText="1"/>
      <protection locked="0"/>
    </xf>
    <xf numFmtId="49" fontId="21" fillId="33" borderId="21" xfId="0" applyNumberFormat="1" applyFont="1" applyFill="1" applyBorder="1" applyAlignment="1" applyProtection="1">
      <alignment horizontal="center" vertical="top" wrapText="1"/>
      <protection locked="0"/>
    </xf>
    <xf numFmtId="43" fontId="22" fillId="33" borderId="23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64" xfId="0" applyNumberFormat="1" applyFont="1" applyFill="1" applyBorder="1" applyAlignment="1" applyProtection="1">
      <alignment horizontal="center" vertical="top" wrapText="1"/>
      <protection locked="0"/>
    </xf>
    <xf numFmtId="43" fontId="21" fillId="34" borderId="42" xfId="0" applyNumberFormat="1" applyFont="1" applyFill="1" applyBorder="1" applyAlignment="1" applyProtection="1">
      <alignment horizontal="center" vertical="top" wrapText="1"/>
      <protection locked="0"/>
    </xf>
    <xf numFmtId="43" fontId="22" fillId="34" borderId="42" xfId="0" applyNumberFormat="1" applyFont="1" applyFill="1" applyBorder="1" applyAlignment="1" applyProtection="1">
      <alignment horizontal="left" vertical="center"/>
      <protection locked="0"/>
    </xf>
    <xf numFmtId="43" fontId="22" fillId="34" borderId="43" xfId="0" applyNumberFormat="1" applyFont="1" applyFill="1" applyBorder="1" applyAlignment="1" applyProtection="1">
      <alignment horizontal="left" vertical="center"/>
      <protection locked="0"/>
    </xf>
    <xf numFmtId="43" fontId="21" fillId="34" borderId="37" xfId="0" applyNumberFormat="1" applyFont="1" applyFill="1" applyBorder="1" applyAlignment="1" applyProtection="1">
      <alignment horizontal="left" vertical="center"/>
      <protection locked="0"/>
    </xf>
    <xf numFmtId="43" fontId="22" fillId="34" borderId="42" xfId="0" applyNumberFormat="1" applyFont="1" applyFill="1" applyBorder="1" applyAlignment="1" applyProtection="1">
      <alignment horizontal="right" vertical="center"/>
      <protection locked="0"/>
    </xf>
    <xf numFmtId="43" fontId="21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67" xfId="0" applyNumberFormat="1" applyFont="1" applyFill="1" applyBorder="1" applyAlignment="1" applyProtection="1">
      <alignment horizontal="center" vertical="center" wrapText="1"/>
      <protection locked="0"/>
    </xf>
    <xf numFmtId="43" fontId="21" fillId="34" borderId="68" xfId="0" applyNumberFormat="1" applyFont="1" applyFill="1" applyBorder="1" applyAlignment="1" applyProtection="1">
      <alignment horizontal="center" vertical="center" wrapText="1"/>
      <protection locked="0"/>
    </xf>
    <xf numFmtId="43" fontId="21" fillId="34" borderId="14" xfId="0" applyNumberFormat="1" applyFont="1" applyFill="1" applyBorder="1" applyAlignment="1" applyProtection="1">
      <alignment horizontal="left" vertical="center"/>
      <protection locked="0"/>
    </xf>
    <xf numFmtId="43" fontId="21" fillId="34" borderId="68" xfId="0" applyNumberFormat="1" applyFont="1" applyFill="1" applyBorder="1" applyAlignment="1" applyProtection="1">
      <alignment horizontal="left" vertical="center"/>
      <protection locked="0"/>
    </xf>
    <xf numFmtId="43" fontId="21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Alignment="1">
      <alignment vertical="center"/>
      <protection/>
    </xf>
    <xf numFmtId="0" fontId="45" fillId="33" borderId="0" xfId="49" applyFont="1" applyFill="1" applyAlignment="1">
      <alignment horizontal="center" vertical="center" wrapText="1"/>
      <protection/>
    </xf>
    <xf numFmtId="0" fontId="24" fillId="33" borderId="0" xfId="49" applyFont="1" applyFill="1" applyAlignment="1">
      <alignment vertical="center" wrapText="1"/>
      <protection/>
    </xf>
    <xf numFmtId="0" fontId="25" fillId="33" borderId="0" xfId="49" applyFont="1" applyFill="1" applyAlignment="1">
      <alignment horizontal="left" vertical="center"/>
      <protection/>
    </xf>
    <xf numFmtId="0" fontId="24" fillId="33" borderId="0" xfId="49" applyFont="1" applyFill="1" applyAlignment="1">
      <alignment vertical="center"/>
      <protection/>
    </xf>
    <xf numFmtId="0" fontId="14" fillId="33" borderId="0" xfId="49" applyFont="1" applyFill="1" applyBorder="1" applyAlignment="1">
      <alignment horizontal="right" vertical="top"/>
      <protection/>
    </xf>
    <xf numFmtId="0" fontId="24" fillId="33" borderId="0" xfId="49" applyFont="1" applyFill="1" applyBorder="1" applyAlignment="1">
      <alignment/>
      <protection/>
    </xf>
    <xf numFmtId="0" fontId="56" fillId="33" borderId="10" xfId="49" applyFont="1" applyFill="1" applyBorder="1" applyAlignment="1">
      <alignment horizontal="center" vertical="center"/>
      <protection/>
    </xf>
    <xf numFmtId="0" fontId="14" fillId="33" borderId="10" xfId="49" applyFont="1" applyFill="1" applyBorder="1" applyAlignment="1">
      <alignment horizontal="center" vertical="center"/>
      <protection/>
    </xf>
    <xf numFmtId="0" fontId="14" fillId="33" borderId="10" xfId="49" applyFont="1" applyFill="1" applyBorder="1" applyAlignment="1">
      <alignment horizontal="center" vertical="center" wrapText="1"/>
      <protection/>
    </xf>
    <xf numFmtId="0" fontId="46" fillId="33" borderId="10" xfId="49" applyFont="1" applyFill="1" applyBorder="1" applyAlignment="1">
      <alignment horizontal="center" vertical="center"/>
      <protection/>
    </xf>
    <xf numFmtId="0" fontId="25" fillId="33" borderId="10" xfId="49" applyFont="1" applyFill="1" applyBorder="1" applyAlignment="1">
      <alignment horizontal="center" vertical="center"/>
      <protection/>
    </xf>
    <xf numFmtId="0" fontId="24" fillId="33" borderId="10" xfId="49" applyFont="1" applyFill="1" applyBorder="1" applyAlignment="1">
      <alignment horizontal="center" vertical="center"/>
      <protection/>
    </xf>
    <xf numFmtId="0" fontId="24" fillId="33" borderId="10" xfId="49" applyFont="1" applyFill="1" applyBorder="1" applyAlignment="1">
      <alignment vertical="center"/>
      <protection/>
    </xf>
    <xf numFmtId="0" fontId="24" fillId="33" borderId="10" xfId="49" applyFont="1" applyFill="1" applyBorder="1" applyAlignment="1">
      <alignment vertical="center" wrapText="1"/>
      <protection/>
    </xf>
    <xf numFmtId="49" fontId="54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55" xfId="0" applyNumberFormat="1" applyFont="1" applyFill="1" applyBorder="1" applyAlignment="1" applyProtection="1">
      <alignment horizontal="center" vertical="top" wrapText="1"/>
      <protection locked="0"/>
    </xf>
    <xf numFmtId="49" fontId="58" fillId="34" borderId="56" xfId="0" applyNumberFormat="1" applyFont="1" applyFill="1" applyBorder="1" applyAlignment="1" applyProtection="1">
      <alignment horizontal="center" vertical="top" wrapText="1"/>
      <protection locked="0"/>
    </xf>
    <xf numFmtId="49" fontId="58" fillId="34" borderId="56" xfId="0" applyNumberFormat="1" applyFont="1" applyFill="1" applyBorder="1" applyAlignment="1" applyProtection="1">
      <alignment horizontal="left" vertical="center" wrapText="1"/>
      <protection locked="0"/>
    </xf>
    <xf numFmtId="43" fontId="21" fillId="34" borderId="56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56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57" fillId="33" borderId="57" xfId="0" applyNumberFormat="1" applyFont="1" applyFill="1" applyBorder="1" applyAlignment="1" applyProtection="1">
      <alignment horizontal="center" vertical="top" wrapText="1"/>
      <protection locked="0"/>
    </xf>
    <xf numFmtId="49" fontId="54" fillId="34" borderId="36" xfId="0" applyNumberFormat="1" applyFont="1" applyFill="1" applyBorder="1" applyAlignment="1" applyProtection="1">
      <alignment horizontal="center" vertical="top" wrapText="1"/>
      <protection locked="0"/>
    </xf>
    <xf numFmtId="49" fontId="54" fillId="34" borderId="36" xfId="0" applyNumberFormat="1" applyFont="1" applyFill="1" applyBorder="1" applyAlignment="1" applyProtection="1">
      <alignment horizontal="left" vertical="center" wrapText="1"/>
      <protection locked="0"/>
    </xf>
    <xf numFmtId="43" fontId="22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40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57" fillId="33" borderId="59" xfId="0" applyNumberFormat="1" applyFont="1" applyFill="1" applyBorder="1" applyAlignment="1" applyProtection="1">
      <alignment horizontal="center" vertical="top" wrapText="1"/>
      <protection locked="0"/>
    </xf>
    <xf numFmtId="49" fontId="58" fillId="34" borderId="41" xfId="0" applyNumberFormat="1" applyFont="1" applyFill="1" applyBorder="1" applyAlignment="1" applyProtection="1">
      <alignment horizontal="center" vertical="top" wrapText="1"/>
      <protection locked="0"/>
    </xf>
    <xf numFmtId="49" fontId="58" fillId="34" borderId="36" xfId="0" applyNumberFormat="1" applyFont="1" applyFill="1" applyBorder="1" applyAlignment="1" applyProtection="1">
      <alignment horizontal="center" vertical="top" wrapText="1"/>
      <protection locked="0"/>
    </xf>
    <xf numFmtId="49" fontId="58" fillId="34" borderId="36" xfId="0" applyNumberFormat="1" applyFont="1" applyFill="1" applyBorder="1" applyAlignment="1" applyProtection="1">
      <alignment horizontal="left" vertical="center" wrapText="1"/>
      <protection locked="0"/>
    </xf>
    <xf numFmtId="43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62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42" xfId="0" applyNumberFormat="1" applyFont="1" applyFill="1" applyBorder="1" applyAlignment="1" applyProtection="1">
      <alignment horizontal="right" vertical="center" wrapText="1"/>
      <protection locked="0"/>
    </xf>
    <xf numFmtId="43" fontId="54" fillId="34" borderId="36" xfId="0" applyNumberFormat="1" applyFont="1" applyFill="1" applyBorder="1" applyAlignment="1" applyProtection="1">
      <alignment horizontal="right" vertical="center" wrapText="1"/>
      <protection locked="0"/>
    </xf>
    <xf numFmtId="49" fontId="58" fillId="34" borderId="57" xfId="0" applyNumberFormat="1" applyFont="1" applyFill="1" applyBorder="1" applyAlignment="1" applyProtection="1">
      <alignment horizontal="center" vertical="top" wrapText="1"/>
      <protection locked="0"/>
    </xf>
    <xf numFmtId="49" fontId="54" fillId="34" borderId="40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63" xfId="0" applyNumberFormat="1" applyFont="1" applyFill="1" applyBorder="1" applyAlignment="1" applyProtection="1">
      <alignment horizontal="left" vertical="center" wrapText="1"/>
      <protection locked="0"/>
    </xf>
    <xf numFmtId="43" fontId="22" fillId="34" borderId="40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63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43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16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39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58" fillId="34" borderId="59" xfId="0" applyNumberFormat="1" applyFont="1" applyFill="1" applyBorder="1" applyAlignment="1" applyProtection="1">
      <alignment horizontal="center" vertical="top" wrapText="1"/>
      <protection locked="0"/>
    </xf>
    <xf numFmtId="43" fontId="58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43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44" xfId="0" applyNumberFormat="1" applyFont="1" applyFill="1" applyBorder="1" applyAlignment="1" applyProtection="1">
      <alignment horizontal="right" vertical="center" wrapText="1"/>
      <protection locked="0"/>
    </xf>
    <xf numFmtId="49" fontId="58" fillId="34" borderId="40" xfId="0" applyNumberFormat="1" applyFont="1" applyFill="1" applyBorder="1" applyAlignment="1" applyProtection="1">
      <alignment horizontal="left" vertical="center" wrapText="1"/>
      <protection locked="0"/>
    </xf>
    <xf numFmtId="0" fontId="57" fillId="33" borderId="63" xfId="0" applyNumberFormat="1" applyFont="1" applyFill="1" applyBorder="1" applyAlignment="1" applyProtection="1">
      <alignment horizontal="left" vertical="center" wrapText="1"/>
      <protection locked="0"/>
    </xf>
    <xf numFmtId="43" fontId="21" fillId="34" borderId="40" xfId="0" applyNumberFormat="1" applyFont="1" applyFill="1" applyBorder="1" applyAlignment="1" applyProtection="1">
      <alignment horizontal="right" vertical="center" wrapText="1"/>
      <protection locked="0"/>
    </xf>
    <xf numFmtId="0" fontId="59" fillId="33" borderId="63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63" xfId="0" applyNumberFormat="1" applyFont="1" applyFill="1" applyBorder="1" applyAlignment="1" applyProtection="1">
      <alignment horizontal="right" vertical="center" wrapText="1"/>
      <protection locked="0"/>
    </xf>
    <xf numFmtId="49" fontId="58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57" fillId="33" borderId="57" xfId="0" applyNumberFormat="1" applyFont="1" applyFill="1" applyBorder="1" applyAlignment="1" applyProtection="1">
      <alignment horizontal="center" vertical="top" wrapText="1"/>
      <protection locked="0"/>
    </xf>
    <xf numFmtId="0" fontId="57" fillId="33" borderId="59" xfId="0" applyNumberFormat="1" applyFont="1" applyFill="1" applyBorder="1" applyAlignment="1" applyProtection="1">
      <alignment horizontal="center" vertical="top" wrapText="1"/>
      <protection locked="0"/>
    </xf>
    <xf numFmtId="43" fontId="58" fillId="34" borderId="62" xfId="0" applyNumberFormat="1" applyFont="1" applyFill="1" applyBorder="1" applyAlignment="1" applyProtection="1">
      <alignment horizontal="right" vertical="center" wrapText="1"/>
      <protection locked="0"/>
    </xf>
    <xf numFmtId="43" fontId="54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54" fillId="34" borderId="42" xfId="0" applyNumberFormat="1" applyFont="1" applyFill="1" applyBorder="1" applyAlignment="1" applyProtection="1">
      <alignment horizontal="center" vertical="top" wrapText="1"/>
      <protection locked="0"/>
    </xf>
    <xf numFmtId="49" fontId="54" fillId="34" borderId="42" xfId="0" applyNumberFormat="1" applyFont="1" applyFill="1" applyBorder="1" applyAlignment="1" applyProtection="1">
      <alignment horizontal="left" vertical="center" wrapText="1"/>
      <protection locked="0"/>
    </xf>
    <xf numFmtId="43" fontId="22" fillId="34" borderId="42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42" xfId="0" applyNumberFormat="1" applyFont="1" applyFill="1" applyBorder="1" applyAlignment="1" applyProtection="1">
      <alignment horizontal="right" vertical="center" wrapText="1"/>
      <protection locked="0"/>
    </xf>
    <xf numFmtId="49" fontId="58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68" xfId="0" applyNumberFormat="1" applyFont="1" applyFill="1" applyBorder="1" applyAlignment="1" applyProtection="1">
      <alignment horizontal="center" vertical="center" wrapText="1"/>
      <protection locked="0"/>
    </xf>
    <xf numFmtId="43" fontId="21" fillId="34" borderId="68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68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58" fillId="34" borderId="7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wrapText="1"/>
      <protection locked="0"/>
    </xf>
    <xf numFmtId="0" fontId="60" fillId="33" borderId="0" xfId="0" applyNumberFormat="1" applyFont="1" applyFill="1" applyBorder="1" applyAlignment="1" applyProtection="1">
      <alignment horizontal="left"/>
      <protection locked="0"/>
    </xf>
    <xf numFmtId="49" fontId="60" fillId="34" borderId="0" xfId="0" applyNumberFormat="1" applyFont="1" applyFill="1" applyAlignment="1" applyProtection="1">
      <alignment horizontal="center" vertical="center" wrapText="1"/>
      <protection locked="0"/>
    </xf>
    <xf numFmtId="43" fontId="60" fillId="33" borderId="0" xfId="0" applyNumberFormat="1" applyFont="1" applyFill="1" applyBorder="1" applyAlignment="1" applyProtection="1">
      <alignment horizontal="left" vertical="center"/>
      <protection locked="0"/>
    </xf>
    <xf numFmtId="0" fontId="60" fillId="33" borderId="0" xfId="0" applyNumberFormat="1" applyFont="1" applyFill="1" applyBorder="1" applyAlignment="1" applyProtection="1">
      <alignment horizontal="center" vertical="center"/>
      <protection locked="0"/>
    </xf>
    <xf numFmtId="43" fontId="60" fillId="33" borderId="0" xfId="0" applyNumberFormat="1" applyFont="1" applyFill="1" applyBorder="1" applyAlignment="1" applyProtection="1">
      <alignment horizontal="center" vertical="center"/>
      <protection locked="0"/>
    </xf>
    <xf numFmtId="49" fontId="60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72" xfId="0" applyNumberFormat="1" applyFont="1" applyFill="1" applyBorder="1" applyAlignment="1" applyProtection="1">
      <alignment horizontal="center" vertical="center" wrapText="1"/>
      <protection locked="0"/>
    </xf>
    <xf numFmtId="43" fontId="6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9" xfId="0" applyNumberFormat="1" applyFont="1" applyFill="1" applyBorder="1" applyAlignment="1" applyProtection="1">
      <alignment horizontal="center" vertical="center" wrapText="1"/>
      <protection locked="0"/>
    </xf>
    <xf numFmtId="43" fontId="6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57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57" fillId="34" borderId="61" xfId="0" applyNumberFormat="1" applyFont="1" applyFill="1" applyBorder="1" applyAlignment="1" applyProtection="1">
      <alignment horizontal="center" vertical="center" wrapText="1"/>
      <protection locked="0"/>
    </xf>
    <xf numFmtId="172" fontId="57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73" xfId="0" applyNumberFormat="1" applyFont="1" applyFill="1" applyBorder="1" applyAlignment="1" applyProtection="1">
      <alignment horizontal="center" vertical="center" wrapText="1"/>
      <protection locked="0"/>
    </xf>
    <xf numFmtId="49" fontId="6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61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34" borderId="40" xfId="0" applyNumberFormat="1" applyFont="1" applyFill="1" applyBorder="1" applyAlignment="1" applyProtection="1">
      <alignment horizontal="center" vertical="center" wrapText="1"/>
      <protection locked="0"/>
    </xf>
    <xf numFmtId="43" fontId="6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0" applyNumberFormat="1" applyFont="1" applyFill="1" applyBorder="1" applyAlignment="1" applyProtection="1">
      <alignment horizontal="center" vertical="center"/>
      <protection locked="0"/>
    </xf>
    <xf numFmtId="43" fontId="60" fillId="33" borderId="16" xfId="0" applyNumberFormat="1" applyFont="1" applyFill="1" applyBorder="1" applyAlignment="1" applyProtection="1">
      <alignment horizontal="center" vertical="center"/>
      <protection locked="0"/>
    </xf>
    <xf numFmtId="49" fontId="6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40" xfId="0" applyNumberFormat="1" applyFont="1" applyFill="1" applyBorder="1" applyAlignment="1" applyProtection="1">
      <alignment horizontal="left" vertical="center" wrapText="1"/>
      <protection locked="0"/>
    </xf>
    <xf numFmtId="43" fontId="60" fillId="34" borderId="10" xfId="0" applyNumberFormat="1" applyFont="1" applyFill="1" applyBorder="1" applyAlignment="1" applyProtection="1">
      <alignment horizontal="right" vertical="center"/>
      <protection locked="0"/>
    </xf>
    <xf numFmtId="43" fontId="60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0" fillId="33" borderId="16" xfId="0" applyNumberFormat="1" applyFont="1" applyFill="1" applyBorder="1" applyAlignment="1" applyProtection="1">
      <alignment horizontal="right" vertical="center" wrapText="1"/>
      <protection locked="0"/>
    </xf>
    <xf numFmtId="43" fontId="60" fillId="33" borderId="10" xfId="0" applyNumberFormat="1" applyFont="1" applyFill="1" applyBorder="1" applyAlignment="1" applyProtection="1">
      <alignment horizontal="right" vertical="center"/>
      <protection locked="0"/>
    </xf>
    <xf numFmtId="43" fontId="60" fillId="33" borderId="10" xfId="0" applyNumberFormat="1" applyFont="1" applyFill="1" applyBorder="1" applyAlignment="1" applyProtection="1">
      <alignment horizontal="center" vertical="center"/>
      <protection locked="0"/>
    </xf>
    <xf numFmtId="43" fontId="60" fillId="33" borderId="16" xfId="0" applyNumberFormat="1" applyFont="1" applyFill="1" applyBorder="1" applyAlignment="1" applyProtection="1">
      <alignment horizontal="center" vertical="center" wrapText="1"/>
      <protection locked="0"/>
    </xf>
    <xf numFmtId="43" fontId="60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60" fillId="34" borderId="16" xfId="0" applyNumberFormat="1" applyFont="1" applyFill="1" applyBorder="1" applyAlignment="1" applyProtection="1">
      <alignment horizontal="right" vertical="center" wrapText="1"/>
      <protection locked="0"/>
    </xf>
    <xf numFmtId="43" fontId="60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60" fillId="34" borderId="16" xfId="0" applyNumberFormat="1" applyFont="1" applyFill="1" applyBorder="1" applyAlignment="1" applyProtection="1">
      <alignment horizontal="left" vertical="center" wrapText="1"/>
      <protection locked="0"/>
    </xf>
    <xf numFmtId="43" fontId="60" fillId="34" borderId="74" xfId="0" applyNumberFormat="1" applyFont="1" applyFill="1" applyBorder="1" applyAlignment="1" applyProtection="1">
      <alignment horizontal="right" vertical="center" wrapText="1"/>
      <protection locked="0"/>
    </xf>
    <xf numFmtId="49" fontId="60" fillId="34" borderId="75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61" fillId="34" borderId="75" xfId="0" applyNumberFormat="1" applyFont="1" applyFill="1" applyBorder="1" applyAlignment="1" applyProtection="1">
      <alignment horizontal="right" vertical="center" wrapText="1"/>
      <protection locked="0"/>
    </xf>
    <xf numFmtId="49" fontId="61" fillId="34" borderId="40" xfId="0" applyNumberFormat="1" applyFont="1" applyFill="1" applyBorder="1" applyAlignment="1" applyProtection="1">
      <alignment horizontal="right" vertical="center" wrapText="1"/>
      <protection locked="0"/>
    </xf>
    <xf numFmtId="43" fontId="61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1" fillId="33" borderId="16" xfId="0" applyNumberFormat="1" applyFont="1" applyFill="1" applyBorder="1" applyAlignment="1" applyProtection="1">
      <alignment horizontal="center" vertical="center"/>
      <protection locked="0"/>
    </xf>
    <xf numFmtId="49" fontId="6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34" borderId="60" xfId="0" applyNumberFormat="1" applyFont="1" applyFill="1" applyBorder="1" applyAlignment="1" applyProtection="1">
      <alignment horizontal="right" vertical="center" wrapText="1"/>
      <protection locked="0"/>
    </xf>
    <xf numFmtId="49" fontId="61" fillId="34" borderId="76" xfId="0" applyNumberFormat="1" applyFont="1" applyFill="1" applyBorder="1" applyAlignment="1" applyProtection="1">
      <alignment horizontal="right" vertical="center" wrapText="1"/>
      <protection locked="0"/>
    </xf>
    <xf numFmtId="43" fontId="60" fillId="33" borderId="16" xfId="0" applyNumberFormat="1" applyFont="1" applyFill="1" applyBorder="1" applyAlignment="1" applyProtection="1">
      <alignment horizontal="right" vertical="center"/>
      <protection locked="0"/>
    </xf>
    <xf numFmtId="49" fontId="60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54" xfId="0" applyNumberFormat="1" applyFont="1" applyFill="1" applyBorder="1" applyAlignment="1" applyProtection="1">
      <alignment horizontal="left" vertical="center" wrapText="1"/>
      <protection locked="0"/>
    </xf>
    <xf numFmtId="43" fontId="60" fillId="34" borderId="29" xfId="0" applyNumberFormat="1" applyFont="1" applyFill="1" applyBorder="1" applyAlignment="1" applyProtection="1">
      <alignment horizontal="right" vertical="center" wrapText="1"/>
      <protection locked="0"/>
    </xf>
    <xf numFmtId="43" fontId="60" fillId="33" borderId="27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NumberFormat="1" applyFont="1" applyFill="1" applyBorder="1" applyAlignment="1" applyProtection="1">
      <alignment horizontal="left"/>
      <protection locked="0"/>
    </xf>
    <xf numFmtId="44" fontId="6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NumberFormat="1" applyFont="1" applyFill="1" applyBorder="1" applyAlignment="1" applyProtection="1">
      <alignment horizontal="left" wrapText="1"/>
      <protection locked="0"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Normalny_1.2" xfId="51"/>
    <cellStyle name="Normalny_załączniki do projektu budżetu 2006_2" xfId="52"/>
    <cellStyle name="Obliczenia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2"/>
  <sheetViews>
    <sheetView showGridLines="0" tabSelected="1" workbookViewId="0" topLeftCell="A1">
      <selection activeCell="I12" sqref="I12"/>
    </sheetView>
  </sheetViews>
  <sheetFormatPr defaultColWidth="9.33203125" defaultRowHeight="12.75"/>
  <cols>
    <col min="1" max="1" width="7.66015625" style="1" customWidth="1"/>
    <col min="2" max="2" width="8.33203125" style="1" customWidth="1"/>
    <col min="3" max="3" width="6.33203125" style="1" customWidth="1"/>
    <col min="4" max="4" width="41.33203125" style="1" customWidth="1"/>
    <col min="5" max="5" width="17.16015625" style="2" customWidth="1"/>
    <col min="6" max="6" width="16.5" style="3" customWidth="1"/>
    <col min="7" max="7" width="11.5" style="4" customWidth="1"/>
  </cols>
  <sheetData>
    <row r="1" spans="1:7" ht="39.75" customHeight="1">
      <c r="A1" s="56" t="s">
        <v>358</v>
      </c>
      <c r="B1" s="319"/>
      <c r="C1" s="319"/>
      <c r="D1" s="319"/>
      <c r="E1" s="319"/>
      <c r="F1" s="319"/>
      <c r="G1" s="319"/>
    </row>
    <row r="2" spans="1:7" ht="13.5" customHeight="1">
      <c r="A2" s="319"/>
      <c r="B2" s="319"/>
      <c r="C2" s="319"/>
      <c r="D2" s="319"/>
      <c r="E2" s="319"/>
      <c r="F2" s="319"/>
      <c r="G2" s="319"/>
    </row>
    <row r="3" spans="1:7" ht="13.5" customHeight="1">
      <c r="A3" s="319"/>
      <c r="B3" s="319"/>
      <c r="C3" s="319"/>
      <c r="D3" s="319"/>
      <c r="E3" s="319"/>
      <c r="F3" s="319"/>
      <c r="G3" s="319"/>
    </row>
    <row r="4" spans="1:7" ht="13.5" customHeight="1" thickBot="1">
      <c r="A4" s="320"/>
      <c r="B4" s="320"/>
      <c r="C4" s="321"/>
      <c r="D4" s="321"/>
      <c r="E4" s="322"/>
      <c r="F4" s="323"/>
      <c r="G4" s="324"/>
    </row>
    <row r="5" spans="1:7" ht="42.75" customHeight="1">
      <c r="A5" s="325" t="s">
        <v>0</v>
      </c>
      <c r="B5" s="326" t="s">
        <v>1</v>
      </c>
      <c r="C5" s="326" t="s">
        <v>2</v>
      </c>
      <c r="D5" s="327" t="s">
        <v>3</v>
      </c>
      <c r="E5" s="328" t="s">
        <v>147</v>
      </c>
      <c r="F5" s="329" t="s">
        <v>328</v>
      </c>
      <c r="G5" s="330" t="s">
        <v>141</v>
      </c>
    </row>
    <row r="6" spans="1:7" s="5" customFormat="1" ht="14.25" customHeight="1">
      <c r="A6" s="331" t="s">
        <v>4</v>
      </c>
      <c r="B6" s="332" t="s">
        <v>5</v>
      </c>
      <c r="C6" s="332" t="s">
        <v>6</v>
      </c>
      <c r="D6" s="333" t="s">
        <v>7</v>
      </c>
      <c r="E6" s="334">
        <v>5</v>
      </c>
      <c r="F6" s="335">
        <v>6</v>
      </c>
      <c r="G6" s="336">
        <v>7</v>
      </c>
    </row>
    <row r="7" spans="1:7" ht="13.5" customHeight="1">
      <c r="A7" s="337" t="s">
        <v>8</v>
      </c>
      <c r="B7" s="338"/>
      <c r="C7" s="338"/>
      <c r="D7" s="339"/>
      <c r="E7" s="340"/>
      <c r="F7" s="341"/>
      <c r="G7" s="342"/>
    </row>
    <row r="8" spans="1:7" ht="22.5" customHeight="1">
      <c r="A8" s="343" t="s">
        <v>9</v>
      </c>
      <c r="B8" s="344"/>
      <c r="C8" s="344"/>
      <c r="D8" s="345" t="s">
        <v>10</v>
      </c>
      <c r="E8" s="346">
        <f>SUM(E10)</f>
        <v>10000</v>
      </c>
      <c r="F8" s="346">
        <f>SUM(F10)</f>
        <v>5000</v>
      </c>
      <c r="G8" s="342">
        <f>SUM(F8/E8)*100</f>
        <v>50</v>
      </c>
    </row>
    <row r="9" spans="1:7" ht="43.5" customHeight="1">
      <c r="A9" s="343"/>
      <c r="B9" s="344"/>
      <c r="C9" s="344"/>
      <c r="D9" s="345" t="s">
        <v>11</v>
      </c>
      <c r="E9" s="347">
        <v>0</v>
      </c>
      <c r="F9" s="347">
        <v>0</v>
      </c>
      <c r="G9" s="348">
        <v>0</v>
      </c>
    </row>
    <row r="10" spans="1:7" ht="32.25" customHeight="1">
      <c r="A10" s="343"/>
      <c r="B10" s="344" t="s">
        <v>12</v>
      </c>
      <c r="C10" s="344"/>
      <c r="D10" s="345" t="s">
        <v>13</v>
      </c>
      <c r="E10" s="346">
        <v>10000</v>
      </c>
      <c r="F10" s="349">
        <v>5000</v>
      </c>
      <c r="G10" s="342">
        <f>SUM(F10/E10)*100</f>
        <v>50</v>
      </c>
    </row>
    <row r="11" spans="1:7" ht="44.25" customHeight="1">
      <c r="A11" s="343"/>
      <c r="B11" s="344"/>
      <c r="C11" s="344"/>
      <c r="D11" s="345" t="s">
        <v>11</v>
      </c>
      <c r="E11" s="347">
        <v>0</v>
      </c>
      <c r="F11" s="347">
        <v>0</v>
      </c>
      <c r="G11" s="348">
        <v>0</v>
      </c>
    </row>
    <row r="12" spans="1:7" ht="53.25" customHeight="1">
      <c r="A12" s="343"/>
      <c r="B12" s="344"/>
      <c r="C12" s="344" t="s">
        <v>14</v>
      </c>
      <c r="D12" s="345" t="s">
        <v>15</v>
      </c>
      <c r="E12" s="346">
        <v>10000</v>
      </c>
      <c r="F12" s="350">
        <v>5000</v>
      </c>
      <c r="G12" s="342">
        <f>SUM(F12/E12)*100</f>
        <v>50</v>
      </c>
    </row>
    <row r="13" spans="1:7" ht="13.5" customHeight="1">
      <c r="A13" s="343" t="s">
        <v>16</v>
      </c>
      <c r="B13" s="344"/>
      <c r="C13" s="344"/>
      <c r="D13" s="345" t="s">
        <v>17</v>
      </c>
      <c r="E13" s="347">
        <f aca="true" t="shared" si="0" ref="E13:F15">SUM(E15)</f>
        <v>229768</v>
      </c>
      <c r="F13" s="347">
        <f t="shared" si="0"/>
        <v>113186.16</v>
      </c>
      <c r="G13" s="342">
        <f aca="true" t="shared" si="1" ref="G13:G68">SUM(F13/E13)*100</f>
        <v>49.26106333344939</v>
      </c>
    </row>
    <row r="14" spans="1:7" ht="44.25" customHeight="1">
      <c r="A14" s="343"/>
      <c r="B14" s="344"/>
      <c r="C14" s="344"/>
      <c r="D14" s="345" t="s">
        <v>11</v>
      </c>
      <c r="E14" s="347">
        <f t="shared" si="0"/>
        <v>0</v>
      </c>
      <c r="F14" s="347">
        <f t="shared" si="0"/>
        <v>0</v>
      </c>
      <c r="G14" s="351">
        <v>0</v>
      </c>
    </row>
    <row r="15" spans="1:7" ht="13.5" customHeight="1">
      <c r="A15" s="343"/>
      <c r="B15" s="344" t="s">
        <v>18</v>
      </c>
      <c r="C15" s="344"/>
      <c r="D15" s="345" t="s">
        <v>19</v>
      </c>
      <c r="E15" s="347">
        <f t="shared" si="0"/>
        <v>229768</v>
      </c>
      <c r="F15" s="352">
        <f t="shared" si="0"/>
        <v>113186.16</v>
      </c>
      <c r="G15" s="342">
        <f t="shared" si="1"/>
        <v>49.26106333344939</v>
      </c>
    </row>
    <row r="16" spans="1:7" ht="43.5" customHeight="1">
      <c r="A16" s="343"/>
      <c r="B16" s="344"/>
      <c r="C16" s="344"/>
      <c r="D16" s="345" t="s">
        <v>11</v>
      </c>
      <c r="E16" s="347">
        <v>0</v>
      </c>
      <c r="F16" s="347">
        <v>0</v>
      </c>
      <c r="G16" s="351">
        <v>0</v>
      </c>
    </row>
    <row r="17" spans="1:7" ht="60" customHeight="1">
      <c r="A17" s="343"/>
      <c r="B17" s="344"/>
      <c r="C17" s="344" t="s">
        <v>20</v>
      </c>
      <c r="D17" s="345" t="s">
        <v>21</v>
      </c>
      <c r="E17" s="347">
        <v>229768</v>
      </c>
      <c r="F17" s="352">
        <v>113186.16</v>
      </c>
      <c r="G17" s="342">
        <f t="shared" si="1"/>
        <v>49.26106333344939</v>
      </c>
    </row>
    <row r="18" spans="1:7" ht="13.5" customHeight="1">
      <c r="A18" s="343" t="s">
        <v>22</v>
      </c>
      <c r="B18" s="344"/>
      <c r="C18" s="344"/>
      <c r="D18" s="345" t="s">
        <v>23</v>
      </c>
      <c r="E18" s="347">
        <f>SUM(E20+E26)</f>
        <v>7768156</v>
      </c>
      <c r="F18" s="347">
        <f>SUM(F20+F26)</f>
        <v>3841299.8200000003</v>
      </c>
      <c r="G18" s="342">
        <f t="shared" si="1"/>
        <v>49.44931358227101</v>
      </c>
    </row>
    <row r="19" spans="1:7" ht="61.5" customHeight="1">
      <c r="A19" s="343"/>
      <c r="B19" s="344"/>
      <c r="C19" s="344"/>
      <c r="D19" s="345" t="s">
        <v>11</v>
      </c>
      <c r="E19" s="347">
        <f>SUM(E21+E27)</f>
        <v>0</v>
      </c>
      <c r="F19" s="347">
        <v>0</v>
      </c>
      <c r="G19" s="353">
        <v>0</v>
      </c>
    </row>
    <row r="20" spans="1:7" ht="13.5" customHeight="1">
      <c r="A20" s="343"/>
      <c r="B20" s="344" t="s">
        <v>24</v>
      </c>
      <c r="C20" s="344"/>
      <c r="D20" s="345" t="s">
        <v>25</v>
      </c>
      <c r="E20" s="347">
        <f>SUM(E22:E25)</f>
        <v>3918156</v>
      </c>
      <c r="F20" s="347">
        <f>SUM(F22:F25)</f>
        <v>3841299.8200000003</v>
      </c>
      <c r="G20" s="342">
        <f t="shared" si="1"/>
        <v>98.03846043904328</v>
      </c>
    </row>
    <row r="21" spans="1:7" ht="53.25" customHeight="1">
      <c r="A21" s="343"/>
      <c r="B21" s="344"/>
      <c r="C21" s="344"/>
      <c r="D21" s="345" t="s">
        <v>11</v>
      </c>
      <c r="E21" s="347">
        <v>0</v>
      </c>
      <c r="F21" s="347">
        <v>0</v>
      </c>
      <c r="G21" s="353">
        <v>0</v>
      </c>
    </row>
    <row r="22" spans="1:7" ht="36.75" customHeight="1">
      <c r="A22" s="343"/>
      <c r="B22" s="344"/>
      <c r="C22" s="344" t="s">
        <v>88</v>
      </c>
      <c r="D22" s="345" t="s">
        <v>89</v>
      </c>
      <c r="E22" s="354">
        <v>0</v>
      </c>
      <c r="F22" s="352">
        <v>14.92</v>
      </c>
      <c r="G22" s="351">
        <v>0</v>
      </c>
    </row>
    <row r="23" spans="1:7" ht="20.25" customHeight="1">
      <c r="A23" s="343"/>
      <c r="B23" s="344"/>
      <c r="C23" s="344" t="s">
        <v>26</v>
      </c>
      <c r="D23" s="345" t="s">
        <v>27</v>
      </c>
      <c r="E23" s="354">
        <v>72136</v>
      </c>
      <c r="F23" s="352">
        <v>195265.18</v>
      </c>
      <c r="G23" s="342">
        <f>SUM(F23/E23)*100</f>
        <v>270.69033492292334</v>
      </c>
    </row>
    <row r="24" spans="1:7" ht="30" customHeight="1">
      <c r="A24" s="343"/>
      <c r="B24" s="344"/>
      <c r="C24" s="344" t="s">
        <v>28</v>
      </c>
      <c r="D24" s="345" t="s">
        <v>29</v>
      </c>
      <c r="E24" s="354">
        <v>2107995</v>
      </c>
      <c r="F24" s="352">
        <v>2107995</v>
      </c>
      <c r="G24" s="342">
        <f>SUM(F24/E24)*100</f>
        <v>100</v>
      </c>
    </row>
    <row r="25" spans="1:7" ht="47.25" customHeight="1">
      <c r="A25" s="343"/>
      <c r="B25" s="344"/>
      <c r="C25" s="344" t="s">
        <v>30</v>
      </c>
      <c r="D25" s="345" t="s">
        <v>31</v>
      </c>
      <c r="E25" s="347">
        <v>1738025</v>
      </c>
      <c r="F25" s="352">
        <v>1538024.72</v>
      </c>
      <c r="G25" s="342">
        <f t="shared" si="1"/>
        <v>88.49266955308468</v>
      </c>
    </row>
    <row r="26" spans="1:7" ht="22.5" customHeight="1">
      <c r="A26" s="343"/>
      <c r="B26" s="344" t="s">
        <v>32</v>
      </c>
      <c r="C26" s="344"/>
      <c r="D26" s="345" t="s">
        <v>33</v>
      </c>
      <c r="E26" s="347">
        <f>SUM(E28:E29)</f>
        <v>3850000</v>
      </c>
      <c r="F26" s="347">
        <f>SUM(F28:F29)</f>
        <v>0</v>
      </c>
      <c r="G26" s="348">
        <f t="shared" si="1"/>
        <v>0</v>
      </c>
    </row>
    <row r="27" spans="1:7" ht="43.5" customHeight="1">
      <c r="A27" s="343"/>
      <c r="B27" s="344"/>
      <c r="C27" s="344"/>
      <c r="D27" s="345" t="s">
        <v>11</v>
      </c>
      <c r="E27" s="347">
        <v>0</v>
      </c>
      <c r="F27" s="347">
        <v>0</v>
      </c>
      <c r="G27" s="353">
        <v>0</v>
      </c>
    </row>
    <row r="28" spans="1:7" ht="40.5" customHeight="1">
      <c r="A28" s="343"/>
      <c r="B28" s="344"/>
      <c r="C28" s="344" t="s">
        <v>28</v>
      </c>
      <c r="D28" s="345" t="s">
        <v>29</v>
      </c>
      <c r="E28" s="347">
        <v>3750000</v>
      </c>
      <c r="F28" s="347">
        <v>0</v>
      </c>
      <c r="G28" s="348">
        <f t="shared" si="1"/>
        <v>0</v>
      </c>
    </row>
    <row r="29" spans="1:7" ht="52.5" customHeight="1">
      <c r="A29" s="343"/>
      <c r="B29" s="344"/>
      <c r="C29" s="344" t="s">
        <v>30</v>
      </c>
      <c r="D29" s="345" t="s">
        <v>31</v>
      </c>
      <c r="E29" s="347">
        <v>100000</v>
      </c>
      <c r="F29" s="347">
        <v>0</v>
      </c>
      <c r="G29" s="351">
        <f t="shared" si="1"/>
        <v>0</v>
      </c>
    </row>
    <row r="30" spans="1:7" ht="18" customHeight="1">
      <c r="A30" s="343" t="s">
        <v>34</v>
      </c>
      <c r="B30" s="344"/>
      <c r="C30" s="344"/>
      <c r="D30" s="345" t="s">
        <v>35</v>
      </c>
      <c r="E30" s="347">
        <f>SUM(E32)</f>
        <v>377454</v>
      </c>
      <c r="F30" s="347">
        <f>SUM(F32)</f>
        <v>274418.4</v>
      </c>
      <c r="G30" s="342">
        <f t="shared" si="1"/>
        <v>72.70247500357661</v>
      </c>
    </row>
    <row r="31" spans="1:7" ht="52.5" customHeight="1">
      <c r="A31" s="343"/>
      <c r="B31" s="344"/>
      <c r="C31" s="344"/>
      <c r="D31" s="345" t="s">
        <v>11</v>
      </c>
      <c r="E31" s="347">
        <f>SUM(E33)</f>
        <v>0</v>
      </c>
      <c r="F31" s="347">
        <f>SUM(F33)</f>
        <v>0</v>
      </c>
      <c r="G31" s="342">
        <v>0</v>
      </c>
    </row>
    <row r="32" spans="1:7" ht="13.5" customHeight="1">
      <c r="A32" s="343"/>
      <c r="B32" s="344" t="s">
        <v>36</v>
      </c>
      <c r="C32" s="344"/>
      <c r="D32" s="345" t="s">
        <v>37</v>
      </c>
      <c r="E32" s="347">
        <f>SUM(E34:E39)</f>
        <v>377454</v>
      </c>
      <c r="F32" s="352">
        <f>SUM(F34:F39)</f>
        <v>274418.4</v>
      </c>
      <c r="G32" s="342">
        <f t="shared" si="1"/>
        <v>72.70247500357661</v>
      </c>
    </row>
    <row r="33" spans="1:7" ht="43.5" customHeight="1">
      <c r="A33" s="343"/>
      <c r="B33" s="344"/>
      <c r="C33" s="344"/>
      <c r="D33" s="345" t="s">
        <v>11</v>
      </c>
      <c r="E33" s="347">
        <v>0</v>
      </c>
      <c r="F33" s="347">
        <v>0</v>
      </c>
      <c r="G33" s="342">
        <v>0</v>
      </c>
    </row>
    <row r="34" spans="1:7" ht="53.25" customHeight="1">
      <c r="A34" s="343"/>
      <c r="B34" s="344"/>
      <c r="C34" s="344" t="s">
        <v>56</v>
      </c>
      <c r="D34" s="345" t="s">
        <v>161</v>
      </c>
      <c r="E34" s="347">
        <v>2261</v>
      </c>
      <c r="F34" s="347">
        <v>4965.42</v>
      </c>
      <c r="G34" s="342">
        <f>SUM(F34/E34)*100</f>
        <v>219.61167624944716</v>
      </c>
    </row>
    <row r="35" spans="1:7" ht="60" customHeight="1">
      <c r="A35" s="343"/>
      <c r="B35" s="344"/>
      <c r="C35" s="344" t="s">
        <v>57</v>
      </c>
      <c r="D35" s="345" t="s">
        <v>58</v>
      </c>
      <c r="E35" s="347">
        <v>172193</v>
      </c>
      <c r="F35" s="347">
        <v>50056.68</v>
      </c>
      <c r="G35" s="342">
        <f>SUM(F35/E35)*100</f>
        <v>29.0701015720732</v>
      </c>
    </row>
    <row r="36" spans="1:7" ht="27.75" customHeight="1">
      <c r="A36" s="343"/>
      <c r="B36" s="344"/>
      <c r="C36" s="344" t="s">
        <v>88</v>
      </c>
      <c r="D36" s="345" t="s">
        <v>89</v>
      </c>
      <c r="E36" s="347">
        <v>6000</v>
      </c>
      <c r="F36" s="347">
        <v>30785.95</v>
      </c>
      <c r="G36" s="342">
        <v>0</v>
      </c>
    </row>
    <row r="37" spans="1:7" ht="21.75" customHeight="1">
      <c r="A37" s="343"/>
      <c r="B37" s="344"/>
      <c r="C37" s="344" t="s">
        <v>26</v>
      </c>
      <c r="D37" s="345" t="s">
        <v>27</v>
      </c>
      <c r="E37" s="347">
        <v>8000</v>
      </c>
      <c r="F37" s="352">
        <v>26699.61</v>
      </c>
      <c r="G37" s="342">
        <f>SUM(F37/E37)*100</f>
        <v>333.745125</v>
      </c>
    </row>
    <row r="38" spans="1:7" ht="46.5" customHeight="1">
      <c r="A38" s="343"/>
      <c r="B38" s="344"/>
      <c r="C38" s="344" t="s">
        <v>14</v>
      </c>
      <c r="D38" s="345" t="s">
        <v>15</v>
      </c>
      <c r="E38" s="347">
        <v>89000</v>
      </c>
      <c r="F38" s="352">
        <v>61327</v>
      </c>
      <c r="G38" s="342">
        <f t="shared" si="1"/>
        <v>68.9067415730337</v>
      </c>
    </row>
    <row r="39" spans="1:7" ht="47.25" customHeight="1">
      <c r="A39" s="343"/>
      <c r="B39" s="344"/>
      <c r="C39" s="344" t="s">
        <v>122</v>
      </c>
      <c r="D39" s="345" t="s">
        <v>123</v>
      </c>
      <c r="E39" s="347">
        <v>100000</v>
      </c>
      <c r="F39" s="352">
        <v>100583.74</v>
      </c>
      <c r="G39" s="342">
        <f t="shared" si="1"/>
        <v>100.58374</v>
      </c>
    </row>
    <row r="40" spans="1:7" ht="13.5" customHeight="1">
      <c r="A40" s="343" t="s">
        <v>38</v>
      </c>
      <c r="B40" s="344"/>
      <c r="C40" s="344"/>
      <c r="D40" s="345" t="s">
        <v>39</v>
      </c>
      <c r="E40" s="347">
        <f>SUM(E42+E47+E50)</f>
        <v>624200</v>
      </c>
      <c r="F40" s="347">
        <f>SUM(F42+F47+F50)</f>
        <v>353631.64</v>
      </c>
      <c r="G40" s="342">
        <f t="shared" si="1"/>
        <v>56.65357898109581</v>
      </c>
    </row>
    <row r="41" spans="1:7" ht="42" customHeight="1">
      <c r="A41" s="343"/>
      <c r="B41" s="344"/>
      <c r="C41" s="344"/>
      <c r="D41" s="345" t="s">
        <v>11</v>
      </c>
      <c r="E41" s="347">
        <f>SUM(E43+E48+E51)</f>
        <v>0</v>
      </c>
      <c r="F41" s="347">
        <f>SUM(F43+F48+F51)</f>
        <v>0</v>
      </c>
      <c r="G41" s="342">
        <v>0</v>
      </c>
    </row>
    <row r="42" spans="1:7" ht="31.5" customHeight="1">
      <c r="A42" s="343"/>
      <c r="B42" s="344" t="s">
        <v>40</v>
      </c>
      <c r="C42" s="344"/>
      <c r="D42" s="345" t="s">
        <v>41</v>
      </c>
      <c r="E42" s="347">
        <f>SUM(E44:E46)</f>
        <v>360200</v>
      </c>
      <c r="F42" s="350">
        <f>SUM(F44:F46)</f>
        <v>211631.63999999998</v>
      </c>
      <c r="G42" s="342">
        <f t="shared" si="1"/>
        <v>58.75392559689061</v>
      </c>
    </row>
    <row r="43" spans="1:7" ht="42" customHeight="1">
      <c r="A43" s="343"/>
      <c r="B43" s="344"/>
      <c r="C43" s="344"/>
      <c r="D43" s="345" t="s">
        <v>11</v>
      </c>
      <c r="E43" s="347">
        <v>0</v>
      </c>
      <c r="F43" s="347">
        <v>0</v>
      </c>
      <c r="G43" s="353">
        <v>0</v>
      </c>
    </row>
    <row r="44" spans="1:7" ht="15" customHeight="1">
      <c r="A44" s="343"/>
      <c r="B44" s="344"/>
      <c r="C44" s="344" t="s">
        <v>42</v>
      </c>
      <c r="D44" s="345" t="s">
        <v>43</v>
      </c>
      <c r="E44" s="347">
        <v>320000</v>
      </c>
      <c r="F44" s="350">
        <v>191490.65</v>
      </c>
      <c r="G44" s="342">
        <f t="shared" si="1"/>
        <v>59.840828125</v>
      </c>
    </row>
    <row r="45" spans="1:7" ht="15" customHeight="1">
      <c r="A45" s="343"/>
      <c r="B45" s="344"/>
      <c r="C45" s="344" t="s">
        <v>88</v>
      </c>
      <c r="D45" s="345" t="s">
        <v>89</v>
      </c>
      <c r="E45" s="347">
        <v>200</v>
      </c>
      <c r="F45" s="350">
        <v>140.99</v>
      </c>
      <c r="G45" s="342">
        <f t="shared" si="1"/>
        <v>70.495</v>
      </c>
    </row>
    <row r="46" spans="1:7" ht="50.25" customHeight="1">
      <c r="A46" s="343"/>
      <c r="B46" s="344"/>
      <c r="C46" s="344" t="s">
        <v>14</v>
      </c>
      <c r="D46" s="345" t="s">
        <v>15</v>
      </c>
      <c r="E46" s="347">
        <v>40000</v>
      </c>
      <c r="F46" s="350">
        <v>20000</v>
      </c>
      <c r="G46" s="342">
        <f t="shared" si="1"/>
        <v>50</v>
      </c>
    </row>
    <row r="47" spans="1:7" ht="21.75" customHeight="1">
      <c r="A47" s="343"/>
      <c r="B47" s="344" t="s">
        <v>44</v>
      </c>
      <c r="C47" s="344"/>
      <c r="D47" s="345" t="s">
        <v>45</v>
      </c>
      <c r="E47" s="347">
        <f>SUM(E49)</f>
        <v>5000</v>
      </c>
      <c r="F47" s="350">
        <f>SUM(F49)</f>
        <v>2500</v>
      </c>
      <c r="G47" s="342">
        <f t="shared" si="1"/>
        <v>50</v>
      </c>
    </row>
    <row r="48" spans="1:7" ht="42.75" customHeight="1">
      <c r="A48" s="343"/>
      <c r="B48" s="344"/>
      <c r="C48" s="344"/>
      <c r="D48" s="345" t="s">
        <v>11</v>
      </c>
      <c r="E48" s="347">
        <v>0</v>
      </c>
      <c r="F48" s="347">
        <v>0</v>
      </c>
      <c r="G48" s="353">
        <v>0</v>
      </c>
    </row>
    <row r="49" spans="1:7" ht="51.75" customHeight="1">
      <c r="A49" s="343"/>
      <c r="B49" s="344"/>
      <c r="C49" s="344" t="s">
        <v>14</v>
      </c>
      <c r="D49" s="345" t="s">
        <v>15</v>
      </c>
      <c r="E49" s="347">
        <v>5000</v>
      </c>
      <c r="F49" s="350">
        <v>2500</v>
      </c>
      <c r="G49" s="342">
        <f t="shared" si="1"/>
        <v>50</v>
      </c>
    </row>
    <row r="50" spans="1:7" ht="13.5" customHeight="1">
      <c r="A50" s="343"/>
      <c r="B50" s="344" t="s">
        <v>46</v>
      </c>
      <c r="C50" s="344"/>
      <c r="D50" s="345" t="s">
        <v>47</v>
      </c>
      <c r="E50" s="347">
        <f>SUM(E52)</f>
        <v>259000</v>
      </c>
      <c r="F50" s="350">
        <f>SUM(F52)</f>
        <v>139500</v>
      </c>
      <c r="G50" s="342">
        <f t="shared" si="1"/>
        <v>53.861003861003866</v>
      </c>
    </row>
    <row r="51" spans="1:7" ht="54" customHeight="1">
      <c r="A51" s="343"/>
      <c r="B51" s="344"/>
      <c r="C51" s="344"/>
      <c r="D51" s="345" t="s">
        <v>11</v>
      </c>
      <c r="E51" s="347">
        <v>0</v>
      </c>
      <c r="F51" s="347">
        <v>0</v>
      </c>
      <c r="G51" s="353">
        <v>0</v>
      </c>
    </row>
    <row r="52" spans="1:7" ht="50.25" customHeight="1">
      <c r="A52" s="343"/>
      <c r="B52" s="344"/>
      <c r="C52" s="344" t="s">
        <v>14</v>
      </c>
      <c r="D52" s="345" t="s">
        <v>15</v>
      </c>
      <c r="E52" s="347">
        <v>259000</v>
      </c>
      <c r="F52" s="350">
        <v>139500</v>
      </c>
      <c r="G52" s="342">
        <f t="shared" si="1"/>
        <v>53.861003861003866</v>
      </c>
    </row>
    <row r="53" spans="1:7" ht="13.5" customHeight="1">
      <c r="A53" s="343" t="s">
        <v>48</v>
      </c>
      <c r="B53" s="344"/>
      <c r="C53" s="344"/>
      <c r="D53" s="345" t="s">
        <v>49</v>
      </c>
      <c r="E53" s="347">
        <f>SUM(E55+E58+E65)</f>
        <v>357541</v>
      </c>
      <c r="F53" s="347">
        <f>SUM(F55+F58+F65)</f>
        <v>364702.04</v>
      </c>
      <c r="G53" s="342">
        <f t="shared" si="1"/>
        <v>102.0028584134407</v>
      </c>
    </row>
    <row r="54" spans="1:7" ht="54" customHeight="1">
      <c r="A54" s="343"/>
      <c r="B54" s="344"/>
      <c r="C54" s="344"/>
      <c r="D54" s="345" t="s">
        <v>11</v>
      </c>
      <c r="E54" s="347">
        <v>0</v>
      </c>
      <c r="F54" s="347">
        <v>0</v>
      </c>
      <c r="G54" s="342">
        <v>0</v>
      </c>
    </row>
    <row r="55" spans="1:7" ht="13.5" customHeight="1">
      <c r="A55" s="343"/>
      <c r="B55" s="344" t="s">
        <v>50</v>
      </c>
      <c r="C55" s="344"/>
      <c r="D55" s="345" t="s">
        <v>51</v>
      </c>
      <c r="E55" s="347">
        <f>SUM(E57)</f>
        <v>123341</v>
      </c>
      <c r="F55" s="352">
        <f>SUM(F57)</f>
        <v>66400</v>
      </c>
      <c r="G55" s="342">
        <f t="shared" si="1"/>
        <v>53.83449136945542</v>
      </c>
    </row>
    <row r="56" spans="1:7" ht="54" customHeight="1">
      <c r="A56" s="343"/>
      <c r="B56" s="344"/>
      <c r="C56" s="344"/>
      <c r="D56" s="345" t="s">
        <v>11</v>
      </c>
      <c r="E56" s="347">
        <v>0</v>
      </c>
      <c r="F56" s="347">
        <v>0</v>
      </c>
      <c r="G56" s="353">
        <v>0</v>
      </c>
    </row>
    <row r="57" spans="1:7" ht="48" customHeight="1">
      <c r="A57" s="343"/>
      <c r="B57" s="344"/>
      <c r="C57" s="344" t="s">
        <v>14</v>
      </c>
      <c r="D57" s="345" t="s">
        <v>15</v>
      </c>
      <c r="E57" s="347">
        <v>123341</v>
      </c>
      <c r="F57" s="352">
        <v>66400</v>
      </c>
      <c r="G57" s="342">
        <f t="shared" si="1"/>
        <v>53.83449136945542</v>
      </c>
    </row>
    <row r="58" spans="1:7" ht="13.5" customHeight="1">
      <c r="A58" s="343"/>
      <c r="B58" s="344" t="s">
        <v>52</v>
      </c>
      <c r="C58" s="344"/>
      <c r="D58" s="345" t="s">
        <v>53</v>
      </c>
      <c r="E58" s="347">
        <f>SUM(E60:E64)</f>
        <v>192200</v>
      </c>
      <c r="F58" s="347">
        <f>SUM(F60:F64)</f>
        <v>256302.03999999998</v>
      </c>
      <c r="G58" s="342">
        <f t="shared" si="1"/>
        <v>133.35173777315293</v>
      </c>
    </row>
    <row r="59" spans="1:7" ht="65.25" customHeight="1">
      <c r="A59" s="343"/>
      <c r="B59" s="344"/>
      <c r="C59" s="344"/>
      <c r="D59" s="345" t="s">
        <v>11</v>
      </c>
      <c r="E59" s="347">
        <v>0</v>
      </c>
      <c r="F59" s="347">
        <v>0</v>
      </c>
      <c r="G59" s="353">
        <v>0</v>
      </c>
    </row>
    <row r="60" spans="1:7" ht="25.5" customHeight="1">
      <c r="A60" s="343"/>
      <c r="B60" s="344"/>
      <c r="C60" s="344" t="s">
        <v>142</v>
      </c>
      <c r="D60" s="345" t="s">
        <v>146</v>
      </c>
      <c r="E60" s="347">
        <v>500</v>
      </c>
      <c r="F60" s="350">
        <v>200</v>
      </c>
      <c r="G60" s="355">
        <f>SUM(F60/E60)*100</f>
        <v>40</v>
      </c>
    </row>
    <row r="61" spans="1:7" ht="15" customHeight="1">
      <c r="A61" s="343"/>
      <c r="B61" s="344"/>
      <c r="C61" s="344" t="s">
        <v>42</v>
      </c>
      <c r="D61" s="345" t="s">
        <v>43</v>
      </c>
      <c r="E61" s="347">
        <v>700</v>
      </c>
      <c r="F61" s="350">
        <v>480</v>
      </c>
      <c r="G61" s="342">
        <f t="shared" si="1"/>
        <v>68.57142857142857</v>
      </c>
    </row>
    <row r="62" spans="1:7" ht="65.25" customHeight="1">
      <c r="A62" s="343"/>
      <c r="B62" s="344"/>
      <c r="C62" s="344" t="s">
        <v>57</v>
      </c>
      <c r="D62" s="345" t="s">
        <v>58</v>
      </c>
      <c r="E62" s="347">
        <v>160000</v>
      </c>
      <c r="F62" s="350">
        <v>104768.67</v>
      </c>
      <c r="G62" s="342">
        <f t="shared" si="1"/>
        <v>65.48041875</v>
      </c>
    </row>
    <row r="63" spans="1:7" ht="21" customHeight="1">
      <c r="A63" s="343"/>
      <c r="B63" s="344"/>
      <c r="C63" s="344" t="s">
        <v>88</v>
      </c>
      <c r="D63" s="345" t="s">
        <v>89</v>
      </c>
      <c r="E63" s="347">
        <v>0</v>
      </c>
      <c r="F63" s="352">
        <v>1.26</v>
      </c>
      <c r="G63" s="353">
        <v>0</v>
      </c>
    </row>
    <row r="64" spans="1:7" ht="15" customHeight="1">
      <c r="A64" s="343"/>
      <c r="B64" s="344"/>
      <c r="C64" s="344" t="s">
        <v>26</v>
      </c>
      <c r="D64" s="345" t="s">
        <v>27</v>
      </c>
      <c r="E64" s="347">
        <v>31000</v>
      </c>
      <c r="F64" s="352">
        <v>150852.11</v>
      </c>
      <c r="G64" s="342">
        <f t="shared" si="1"/>
        <v>486.6197096774193</v>
      </c>
    </row>
    <row r="65" spans="1:7" ht="13.5" customHeight="1">
      <c r="A65" s="343"/>
      <c r="B65" s="344" t="s">
        <v>59</v>
      </c>
      <c r="C65" s="344"/>
      <c r="D65" s="345" t="s">
        <v>60</v>
      </c>
      <c r="E65" s="347">
        <f>SUM(E67:E68)</f>
        <v>42000</v>
      </c>
      <c r="F65" s="347">
        <f>SUM(F67:F68)</f>
        <v>42000</v>
      </c>
      <c r="G65" s="342">
        <f t="shared" si="1"/>
        <v>100</v>
      </c>
    </row>
    <row r="66" spans="1:7" ht="42.75" customHeight="1">
      <c r="A66" s="343"/>
      <c r="B66" s="344"/>
      <c r="C66" s="344"/>
      <c r="D66" s="345" t="s">
        <v>11</v>
      </c>
      <c r="E66" s="347">
        <v>0</v>
      </c>
      <c r="F66" s="347">
        <v>0</v>
      </c>
      <c r="G66" s="353">
        <v>0</v>
      </c>
    </row>
    <row r="67" spans="1:7" ht="49.5" customHeight="1">
      <c r="A67" s="343"/>
      <c r="B67" s="344"/>
      <c r="C67" s="344" t="s">
        <v>14</v>
      </c>
      <c r="D67" s="345" t="s">
        <v>15</v>
      </c>
      <c r="E67" s="347">
        <v>18000</v>
      </c>
      <c r="F67" s="350">
        <v>18000</v>
      </c>
      <c r="G67" s="342">
        <f t="shared" si="1"/>
        <v>100</v>
      </c>
    </row>
    <row r="68" spans="1:7" ht="43.5" customHeight="1">
      <c r="A68" s="343"/>
      <c r="B68" s="344"/>
      <c r="C68" s="344" t="s">
        <v>61</v>
      </c>
      <c r="D68" s="345" t="s">
        <v>62</v>
      </c>
      <c r="E68" s="347">
        <v>24000</v>
      </c>
      <c r="F68" s="350">
        <v>24000</v>
      </c>
      <c r="G68" s="342">
        <f t="shared" si="1"/>
        <v>100</v>
      </c>
    </row>
    <row r="69" spans="1:7" ht="23.25" customHeight="1">
      <c r="A69" s="343" t="s">
        <v>66</v>
      </c>
      <c r="B69" s="344"/>
      <c r="C69" s="344"/>
      <c r="D69" s="345" t="s">
        <v>67</v>
      </c>
      <c r="E69" s="347">
        <f>SUM(E71)</f>
        <v>3414393</v>
      </c>
      <c r="F69" s="347">
        <f>SUM(F71)</f>
        <v>2059455.52</v>
      </c>
      <c r="G69" s="342">
        <f>SUM(F69/E69)*100</f>
        <v>60.31688560748572</v>
      </c>
    </row>
    <row r="70" spans="1:7" ht="42.75" customHeight="1">
      <c r="A70" s="343"/>
      <c r="B70" s="344"/>
      <c r="C70" s="344"/>
      <c r="D70" s="345" t="s">
        <v>11</v>
      </c>
      <c r="E70" s="347">
        <f>SUM(E72)</f>
        <v>0</v>
      </c>
      <c r="F70" s="347">
        <f>SUM(F72)</f>
        <v>0</v>
      </c>
      <c r="G70" s="342">
        <v>0</v>
      </c>
    </row>
    <row r="71" spans="1:7" ht="27" customHeight="1">
      <c r="A71" s="343"/>
      <c r="B71" s="344" t="s">
        <v>68</v>
      </c>
      <c r="C71" s="344"/>
      <c r="D71" s="345" t="s">
        <v>69</v>
      </c>
      <c r="E71" s="347">
        <f>SUM(E74)</f>
        <v>3414393</v>
      </c>
      <c r="F71" s="347">
        <f>SUM(F73:F74)</f>
        <v>2059455.52</v>
      </c>
      <c r="G71" s="342">
        <f>SUM(F71/E71)*100</f>
        <v>60.31688560748572</v>
      </c>
    </row>
    <row r="72" spans="1:7" ht="42.75" customHeight="1">
      <c r="A72" s="343"/>
      <c r="B72" s="344"/>
      <c r="C72" s="344"/>
      <c r="D72" s="345" t="s">
        <v>11</v>
      </c>
      <c r="E72" s="347">
        <v>0</v>
      </c>
      <c r="F72" s="347">
        <v>0</v>
      </c>
      <c r="G72" s="353">
        <v>0</v>
      </c>
    </row>
    <row r="73" spans="1:7" ht="18.75" customHeight="1">
      <c r="A73" s="343"/>
      <c r="B73" s="344"/>
      <c r="C73" s="344" t="s">
        <v>88</v>
      </c>
      <c r="D73" s="345" t="s">
        <v>89</v>
      </c>
      <c r="E73" s="347">
        <v>0</v>
      </c>
      <c r="F73" s="350">
        <v>948.52</v>
      </c>
      <c r="G73" s="353">
        <v>0</v>
      </c>
    </row>
    <row r="74" spans="1:7" ht="43.5" customHeight="1">
      <c r="A74" s="343"/>
      <c r="B74" s="344"/>
      <c r="C74" s="344" t="s">
        <v>14</v>
      </c>
      <c r="D74" s="345" t="s">
        <v>15</v>
      </c>
      <c r="E74" s="347">
        <v>3414393</v>
      </c>
      <c r="F74" s="352">
        <v>2058507</v>
      </c>
      <c r="G74" s="342">
        <f>SUM(F74/E74)*100</f>
        <v>60.28910555990479</v>
      </c>
    </row>
    <row r="75" spans="1:7" ht="54" customHeight="1">
      <c r="A75" s="343" t="s">
        <v>71</v>
      </c>
      <c r="B75" s="344"/>
      <c r="C75" s="344"/>
      <c r="D75" s="345" t="s">
        <v>72</v>
      </c>
      <c r="E75" s="347">
        <f>SUM(E77+E82)</f>
        <v>6757017</v>
      </c>
      <c r="F75" s="347">
        <f>SUM(F77+F82)</f>
        <v>3119164.56</v>
      </c>
      <c r="G75" s="342">
        <f>SUM(F75/E75)*100</f>
        <v>46.16185751789585</v>
      </c>
    </row>
    <row r="76" spans="1:7" ht="44.25" customHeight="1">
      <c r="A76" s="343"/>
      <c r="B76" s="344"/>
      <c r="C76" s="344"/>
      <c r="D76" s="345" t="s">
        <v>11</v>
      </c>
      <c r="E76" s="347">
        <v>0</v>
      </c>
      <c r="F76" s="347">
        <v>0</v>
      </c>
      <c r="G76" s="353">
        <v>0</v>
      </c>
    </row>
    <row r="77" spans="1:7" ht="42.75" customHeight="1">
      <c r="A77" s="343"/>
      <c r="B77" s="344" t="s">
        <v>148</v>
      </c>
      <c r="C77" s="344"/>
      <c r="D77" s="345" t="s">
        <v>149</v>
      </c>
      <c r="E77" s="347">
        <f>SUM(E79:E81)</f>
        <v>1161349</v>
      </c>
      <c r="F77" s="347">
        <f>SUM(F79:F81)</f>
        <v>632763.5</v>
      </c>
      <c r="G77" s="342">
        <f>SUM(F77/E77)*100</f>
        <v>54.485215038717904</v>
      </c>
    </row>
    <row r="78" spans="1:7" ht="44.25" customHeight="1">
      <c r="A78" s="343"/>
      <c r="B78" s="344"/>
      <c r="C78" s="344"/>
      <c r="D78" s="345" t="s">
        <v>11</v>
      </c>
      <c r="E78" s="347">
        <v>0</v>
      </c>
      <c r="F78" s="347">
        <v>0</v>
      </c>
      <c r="G78" s="353">
        <v>0</v>
      </c>
    </row>
    <row r="79" spans="1:7" ht="26.25" customHeight="1">
      <c r="A79" s="343"/>
      <c r="B79" s="344"/>
      <c r="C79" s="344" t="s">
        <v>54</v>
      </c>
      <c r="D79" s="345" t="s">
        <v>55</v>
      </c>
      <c r="E79" s="347">
        <v>1146349</v>
      </c>
      <c r="F79" s="347">
        <v>623624.5</v>
      </c>
      <c r="G79" s="353">
        <f>SUM(F79/E79)*100</f>
        <v>54.400928513044455</v>
      </c>
    </row>
    <row r="80" spans="1:7" ht="27.75" customHeight="1">
      <c r="A80" s="343"/>
      <c r="B80" s="344"/>
      <c r="C80" s="344" t="s">
        <v>150</v>
      </c>
      <c r="D80" s="345" t="s">
        <v>151</v>
      </c>
      <c r="E80" s="347">
        <v>10000</v>
      </c>
      <c r="F80" s="347">
        <v>3620</v>
      </c>
      <c r="G80" s="353">
        <f>SUM(F80/E80)*100</f>
        <v>36.199999999999996</v>
      </c>
    </row>
    <row r="81" spans="1:7" ht="27" customHeight="1">
      <c r="A81" s="343"/>
      <c r="B81" s="344"/>
      <c r="C81" s="344" t="s">
        <v>26</v>
      </c>
      <c r="D81" s="345" t="s">
        <v>27</v>
      </c>
      <c r="E81" s="347">
        <v>5000</v>
      </c>
      <c r="F81" s="347">
        <v>5519</v>
      </c>
      <c r="G81" s="353">
        <f>SUM(F81/E81)*100</f>
        <v>110.38</v>
      </c>
    </row>
    <row r="82" spans="1:7" ht="24.75" customHeight="1">
      <c r="A82" s="343"/>
      <c r="B82" s="344" t="s">
        <v>75</v>
      </c>
      <c r="C82" s="344"/>
      <c r="D82" s="345" t="s">
        <v>364</v>
      </c>
      <c r="E82" s="347">
        <f>SUM(E84:E85)</f>
        <v>5595668</v>
      </c>
      <c r="F82" s="347">
        <f>SUM(F84:F85)</f>
        <v>2486401.06</v>
      </c>
      <c r="G82" s="342">
        <f>SUM(F82/E82)*100</f>
        <v>44.434392104749605</v>
      </c>
    </row>
    <row r="83" spans="1:7" ht="44.25" customHeight="1">
      <c r="A83" s="343"/>
      <c r="B83" s="344"/>
      <c r="C83" s="344"/>
      <c r="D83" s="345" t="s">
        <v>11</v>
      </c>
      <c r="E83" s="347">
        <v>0</v>
      </c>
      <c r="F83" s="347">
        <v>0</v>
      </c>
      <c r="G83" s="353">
        <v>0</v>
      </c>
    </row>
    <row r="84" spans="1:7" ht="15" customHeight="1">
      <c r="A84" s="343"/>
      <c r="B84" s="344"/>
      <c r="C84" s="344" t="s">
        <v>76</v>
      </c>
      <c r="D84" s="345" t="s">
        <v>77</v>
      </c>
      <c r="E84" s="347">
        <v>5295668</v>
      </c>
      <c r="F84" s="352">
        <v>2375692</v>
      </c>
      <c r="G84" s="342">
        <f>SUM(F84/E84)*100</f>
        <v>44.86104491444705</v>
      </c>
    </row>
    <row r="85" spans="1:7" ht="15" customHeight="1">
      <c r="A85" s="343"/>
      <c r="B85" s="344"/>
      <c r="C85" s="344" t="s">
        <v>73</v>
      </c>
      <c r="D85" s="345" t="s">
        <v>74</v>
      </c>
      <c r="E85" s="347">
        <v>300000</v>
      </c>
      <c r="F85" s="352">
        <v>110709.06</v>
      </c>
      <c r="G85" s="342">
        <f>SUM(F85/E85)*100</f>
        <v>36.90302</v>
      </c>
    </row>
    <row r="86" spans="1:7" ht="13.5" customHeight="1">
      <c r="A86" s="343" t="s">
        <v>78</v>
      </c>
      <c r="B86" s="344"/>
      <c r="C86" s="344"/>
      <c r="D86" s="345" t="s">
        <v>79</v>
      </c>
      <c r="E86" s="347">
        <f>SUM(E88+E91+E94+E97)</f>
        <v>31949518</v>
      </c>
      <c r="F86" s="347">
        <f>SUM(F88+F91+F94+F97)</f>
        <v>18640957.72</v>
      </c>
      <c r="G86" s="342">
        <f>SUM(F86/E86)*100</f>
        <v>58.34503581556378</v>
      </c>
    </row>
    <row r="87" spans="1:7" ht="45" customHeight="1">
      <c r="A87" s="343"/>
      <c r="B87" s="344"/>
      <c r="C87" s="344"/>
      <c r="D87" s="345" t="s">
        <v>11</v>
      </c>
      <c r="E87" s="347">
        <v>0</v>
      </c>
      <c r="F87" s="347">
        <v>0</v>
      </c>
      <c r="G87" s="353">
        <v>0</v>
      </c>
    </row>
    <row r="88" spans="1:7" ht="30" customHeight="1">
      <c r="A88" s="343"/>
      <c r="B88" s="344" t="s">
        <v>80</v>
      </c>
      <c r="C88" s="344"/>
      <c r="D88" s="345" t="s">
        <v>81</v>
      </c>
      <c r="E88" s="347">
        <f>SUM(E90)</f>
        <v>23163696</v>
      </c>
      <c r="F88" s="347">
        <f>SUM(F90)</f>
        <v>14254584</v>
      </c>
      <c r="G88" s="342">
        <f>SUM(F88/E88)*100</f>
        <v>61.538469508492945</v>
      </c>
    </row>
    <row r="89" spans="1:7" ht="43.5" customHeight="1">
      <c r="A89" s="343"/>
      <c r="B89" s="344"/>
      <c r="C89" s="344"/>
      <c r="D89" s="345" t="s">
        <v>11</v>
      </c>
      <c r="E89" s="347">
        <v>0</v>
      </c>
      <c r="F89" s="347">
        <v>0</v>
      </c>
      <c r="G89" s="353">
        <v>0</v>
      </c>
    </row>
    <row r="90" spans="1:7" ht="15" customHeight="1">
      <c r="A90" s="343"/>
      <c r="B90" s="344"/>
      <c r="C90" s="344" t="s">
        <v>82</v>
      </c>
      <c r="D90" s="345" t="s">
        <v>83</v>
      </c>
      <c r="E90" s="347">
        <v>23163696</v>
      </c>
      <c r="F90" s="352">
        <v>14254584</v>
      </c>
      <c r="G90" s="342">
        <f>SUM(F90/E90)*100</f>
        <v>61.538469508492945</v>
      </c>
    </row>
    <row r="91" spans="1:7" ht="27" customHeight="1">
      <c r="A91" s="343"/>
      <c r="B91" s="344" t="s">
        <v>84</v>
      </c>
      <c r="C91" s="344"/>
      <c r="D91" s="345" t="s">
        <v>85</v>
      </c>
      <c r="E91" s="347">
        <f>SUM(E93)</f>
        <v>6340465</v>
      </c>
      <c r="F91" s="347">
        <f>SUM(F93)</f>
        <v>3170232</v>
      </c>
      <c r="G91" s="342">
        <f>SUM(F91/E91)*100</f>
        <v>49.99999211414305</v>
      </c>
    </row>
    <row r="92" spans="1:7" ht="44.25" customHeight="1">
      <c r="A92" s="343"/>
      <c r="B92" s="344"/>
      <c r="C92" s="344"/>
      <c r="D92" s="345" t="s">
        <v>11</v>
      </c>
      <c r="E92" s="347">
        <v>0</v>
      </c>
      <c r="F92" s="347">
        <v>0</v>
      </c>
      <c r="G92" s="342">
        <v>0</v>
      </c>
    </row>
    <row r="93" spans="1:7" ht="15" customHeight="1">
      <c r="A93" s="343"/>
      <c r="B93" s="344"/>
      <c r="C93" s="344" t="s">
        <v>82</v>
      </c>
      <c r="D93" s="345" t="s">
        <v>83</v>
      </c>
      <c r="E93" s="347">
        <v>6340465</v>
      </c>
      <c r="F93" s="352">
        <v>3170232</v>
      </c>
      <c r="G93" s="342">
        <f>SUM(F93/E93)*100</f>
        <v>49.99999211414305</v>
      </c>
    </row>
    <row r="94" spans="1:7" ht="13.5" customHeight="1">
      <c r="A94" s="343"/>
      <c r="B94" s="344" t="s">
        <v>86</v>
      </c>
      <c r="C94" s="344"/>
      <c r="D94" s="345" t="s">
        <v>87</v>
      </c>
      <c r="E94" s="347">
        <f>SUM(E96)</f>
        <v>110000</v>
      </c>
      <c r="F94" s="347">
        <f>SUM(F96)</f>
        <v>48463.72</v>
      </c>
      <c r="G94" s="342">
        <f>SUM(F94/E94)*100</f>
        <v>44.05792727272728</v>
      </c>
    </row>
    <row r="95" spans="1:7" ht="45" customHeight="1">
      <c r="A95" s="343"/>
      <c r="B95" s="344"/>
      <c r="C95" s="344"/>
      <c r="D95" s="345" t="s">
        <v>11</v>
      </c>
      <c r="E95" s="347">
        <v>0</v>
      </c>
      <c r="F95" s="347">
        <v>0</v>
      </c>
      <c r="G95" s="353">
        <v>0</v>
      </c>
    </row>
    <row r="96" spans="1:7" ht="15" customHeight="1">
      <c r="A96" s="343"/>
      <c r="B96" s="344"/>
      <c r="C96" s="344" t="s">
        <v>88</v>
      </c>
      <c r="D96" s="345" t="s">
        <v>89</v>
      </c>
      <c r="E96" s="347">
        <v>110000</v>
      </c>
      <c r="F96" s="347">
        <v>48463.72</v>
      </c>
      <c r="G96" s="342">
        <f>SUM(F96/E96)*100</f>
        <v>44.05792727272728</v>
      </c>
    </row>
    <row r="97" spans="1:7" ht="27" customHeight="1">
      <c r="A97" s="343"/>
      <c r="B97" s="344" t="s">
        <v>90</v>
      </c>
      <c r="C97" s="344"/>
      <c r="D97" s="345" t="s">
        <v>91</v>
      </c>
      <c r="E97" s="347">
        <f>SUM(E99)</f>
        <v>2335357</v>
      </c>
      <c r="F97" s="347">
        <f>SUM(F99)</f>
        <v>1167678</v>
      </c>
      <c r="G97" s="342">
        <f>SUM(F97/E97)*100</f>
        <v>49.99997858999716</v>
      </c>
    </row>
    <row r="98" spans="1:7" ht="42" customHeight="1">
      <c r="A98" s="343"/>
      <c r="B98" s="344"/>
      <c r="C98" s="344"/>
      <c r="D98" s="345" t="s">
        <v>11</v>
      </c>
      <c r="E98" s="347">
        <v>0</v>
      </c>
      <c r="F98" s="347">
        <v>0</v>
      </c>
      <c r="G98" s="353">
        <v>0</v>
      </c>
    </row>
    <row r="99" spans="1:7" ht="15" customHeight="1">
      <c r="A99" s="343"/>
      <c r="B99" s="344"/>
      <c r="C99" s="344" t="s">
        <v>82</v>
      </c>
      <c r="D99" s="345" t="s">
        <v>83</v>
      </c>
      <c r="E99" s="347">
        <v>2335357</v>
      </c>
      <c r="F99" s="352">
        <v>1167678</v>
      </c>
      <c r="G99" s="342">
        <f>SUM(F99/E99)*100</f>
        <v>49.99997858999716</v>
      </c>
    </row>
    <row r="100" spans="1:7" ht="13.5" customHeight="1">
      <c r="A100" s="343" t="s">
        <v>92</v>
      </c>
      <c r="B100" s="344"/>
      <c r="C100" s="344"/>
      <c r="D100" s="345" t="s">
        <v>93</v>
      </c>
      <c r="E100" s="347">
        <f>SUM(E102+E107)</f>
        <v>480178</v>
      </c>
      <c r="F100" s="347">
        <f>SUM(F102+F107)</f>
        <v>492089.32999999996</v>
      </c>
      <c r="G100" s="342">
        <f>SUM(F100/E100)*100</f>
        <v>102.4806071914998</v>
      </c>
    </row>
    <row r="101" spans="1:7" ht="42.75" customHeight="1">
      <c r="A101" s="343"/>
      <c r="B101" s="344"/>
      <c r="C101" s="344"/>
      <c r="D101" s="345" t="s">
        <v>11</v>
      </c>
      <c r="E101" s="347">
        <f>SUM(E103+E108)</f>
        <v>449787</v>
      </c>
      <c r="F101" s="347">
        <f>SUM(F103+F108)</f>
        <v>470988.1</v>
      </c>
      <c r="G101" s="342">
        <f>SUM(F101/E101)*100</f>
        <v>104.71358665323808</v>
      </c>
    </row>
    <row r="102" spans="1:7" ht="13.5" customHeight="1">
      <c r="A102" s="343"/>
      <c r="B102" s="344" t="s">
        <v>96</v>
      </c>
      <c r="C102" s="344"/>
      <c r="D102" s="345" t="s">
        <v>97</v>
      </c>
      <c r="E102" s="347">
        <f>SUM(E104:E106)</f>
        <v>30391</v>
      </c>
      <c r="F102" s="347">
        <f>SUM(F104:F106)</f>
        <v>20898.67</v>
      </c>
      <c r="G102" s="342">
        <f>SUM(F102/E102)*100</f>
        <v>68.76598335033397</v>
      </c>
    </row>
    <row r="103" spans="1:7" ht="42.75" customHeight="1">
      <c r="A103" s="343"/>
      <c r="B103" s="344"/>
      <c r="C103" s="344"/>
      <c r="D103" s="345" t="s">
        <v>11</v>
      </c>
      <c r="E103" s="347">
        <v>0</v>
      </c>
      <c r="F103" s="347">
        <v>0</v>
      </c>
      <c r="G103" s="353">
        <v>0</v>
      </c>
    </row>
    <row r="104" spans="1:7" ht="15" customHeight="1">
      <c r="A104" s="343"/>
      <c r="B104" s="344"/>
      <c r="C104" s="344" t="s">
        <v>98</v>
      </c>
      <c r="D104" s="345" t="s">
        <v>99</v>
      </c>
      <c r="E104" s="347">
        <v>13000</v>
      </c>
      <c r="F104" s="350">
        <v>2870</v>
      </c>
      <c r="G104" s="342">
        <f aca="true" t="shared" si="2" ref="G104:G110">SUM(F104/E104)*100</f>
        <v>22.076923076923077</v>
      </c>
    </row>
    <row r="105" spans="1:7" ht="15" customHeight="1">
      <c r="A105" s="343"/>
      <c r="B105" s="344"/>
      <c r="C105" s="344" t="s">
        <v>26</v>
      </c>
      <c r="D105" s="345" t="s">
        <v>27</v>
      </c>
      <c r="E105" s="347">
        <v>12779</v>
      </c>
      <c r="F105" s="352">
        <v>13417.01</v>
      </c>
      <c r="G105" s="342">
        <f t="shared" si="2"/>
        <v>104.99264418186087</v>
      </c>
    </row>
    <row r="106" spans="1:7" ht="58.5" customHeight="1">
      <c r="A106" s="343"/>
      <c r="B106" s="344"/>
      <c r="C106" s="344" t="s">
        <v>324</v>
      </c>
      <c r="D106" s="345" t="s">
        <v>325</v>
      </c>
      <c r="E106" s="347">
        <v>4612</v>
      </c>
      <c r="F106" s="352">
        <v>4611.66</v>
      </c>
      <c r="G106" s="342">
        <f t="shared" si="2"/>
        <v>99.99262792714657</v>
      </c>
    </row>
    <row r="107" spans="1:7" ht="15" customHeight="1">
      <c r="A107" s="343"/>
      <c r="B107" s="344" t="s">
        <v>100</v>
      </c>
      <c r="C107" s="344"/>
      <c r="D107" s="345" t="s">
        <v>70</v>
      </c>
      <c r="E107" s="347">
        <f>SUM(E109:E111)</f>
        <v>449787</v>
      </c>
      <c r="F107" s="347">
        <f>SUM(F109:F111)</f>
        <v>471190.66</v>
      </c>
      <c r="G107" s="342">
        <f t="shared" si="2"/>
        <v>104.75862130297229</v>
      </c>
    </row>
    <row r="108" spans="1:7" ht="45" customHeight="1">
      <c r="A108" s="343"/>
      <c r="B108" s="344"/>
      <c r="C108" s="344"/>
      <c r="D108" s="345" t="s">
        <v>11</v>
      </c>
      <c r="E108" s="347">
        <f>SUM(E109:E110)</f>
        <v>449787</v>
      </c>
      <c r="F108" s="352">
        <f>SUM(F109+F110)</f>
        <v>470988.1</v>
      </c>
      <c r="G108" s="342">
        <f t="shared" si="2"/>
        <v>104.71358665323808</v>
      </c>
    </row>
    <row r="109" spans="1:7" ht="79.5" customHeight="1">
      <c r="A109" s="343"/>
      <c r="B109" s="344"/>
      <c r="C109" s="344" t="s">
        <v>63</v>
      </c>
      <c r="D109" s="345" t="s">
        <v>365</v>
      </c>
      <c r="E109" s="347">
        <v>382326</v>
      </c>
      <c r="F109" s="352">
        <v>382275.26</v>
      </c>
      <c r="G109" s="342">
        <f t="shared" si="2"/>
        <v>99.98672860333852</v>
      </c>
    </row>
    <row r="110" spans="1:7" ht="79.5" customHeight="1">
      <c r="A110" s="343"/>
      <c r="B110" s="344"/>
      <c r="C110" s="344" t="s">
        <v>65</v>
      </c>
      <c r="D110" s="345" t="s">
        <v>365</v>
      </c>
      <c r="E110" s="347">
        <v>67461</v>
      </c>
      <c r="F110" s="352">
        <v>88712.84</v>
      </c>
      <c r="G110" s="342">
        <f t="shared" si="2"/>
        <v>131.50240879915802</v>
      </c>
    </row>
    <row r="111" spans="1:7" ht="48.75" customHeight="1">
      <c r="A111" s="343"/>
      <c r="B111" s="344"/>
      <c r="C111" s="344" t="s">
        <v>162</v>
      </c>
      <c r="D111" s="345" t="s">
        <v>163</v>
      </c>
      <c r="E111" s="347">
        <v>0</v>
      </c>
      <c r="F111" s="352">
        <v>202.56</v>
      </c>
      <c r="G111" s="342">
        <v>0</v>
      </c>
    </row>
    <row r="112" spans="1:7" ht="13.5" customHeight="1">
      <c r="A112" s="343" t="s">
        <v>101</v>
      </c>
      <c r="B112" s="344"/>
      <c r="C112" s="344"/>
      <c r="D112" s="345" t="s">
        <v>102</v>
      </c>
      <c r="E112" s="347">
        <f>SUM(E114)</f>
        <v>3150285</v>
      </c>
      <c r="F112" s="347">
        <f>SUM(F114)</f>
        <v>1504873</v>
      </c>
      <c r="G112" s="342">
        <f>SUM(F112/E112)*100</f>
        <v>47.76942403623799</v>
      </c>
    </row>
    <row r="113" spans="1:7" ht="44.25" customHeight="1">
      <c r="A113" s="343"/>
      <c r="B113" s="344"/>
      <c r="C113" s="344"/>
      <c r="D113" s="345" t="s">
        <v>11</v>
      </c>
      <c r="E113" s="347">
        <v>0</v>
      </c>
      <c r="F113" s="347">
        <v>0</v>
      </c>
      <c r="G113" s="353">
        <v>0</v>
      </c>
    </row>
    <row r="114" spans="1:7" ht="45.75" customHeight="1">
      <c r="A114" s="343"/>
      <c r="B114" s="344" t="s">
        <v>103</v>
      </c>
      <c r="C114" s="344"/>
      <c r="D114" s="345" t="s">
        <v>104</v>
      </c>
      <c r="E114" s="347">
        <f>SUM(E116)</f>
        <v>3150285</v>
      </c>
      <c r="F114" s="347">
        <f>SUM(F116)</f>
        <v>1504873</v>
      </c>
      <c r="G114" s="342">
        <f>SUM(F114/E114)*100</f>
        <v>47.76942403623799</v>
      </c>
    </row>
    <row r="115" spans="1:7" ht="45" customHeight="1">
      <c r="A115" s="343"/>
      <c r="B115" s="344"/>
      <c r="C115" s="344"/>
      <c r="D115" s="345" t="s">
        <v>11</v>
      </c>
      <c r="E115" s="347">
        <v>0</v>
      </c>
      <c r="F115" s="347">
        <v>0</v>
      </c>
      <c r="G115" s="353">
        <v>0</v>
      </c>
    </row>
    <row r="116" spans="1:7" ht="43.5" customHeight="1">
      <c r="A116" s="343"/>
      <c r="B116" s="344"/>
      <c r="C116" s="344" t="s">
        <v>14</v>
      </c>
      <c r="D116" s="345" t="s">
        <v>15</v>
      </c>
      <c r="E116" s="347">
        <v>3150285</v>
      </c>
      <c r="F116" s="352">
        <v>1504873</v>
      </c>
      <c r="G116" s="342">
        <f>SUM(F116/E116)*100</f>
        <v>47.76942403623799</v>
      </c>
    </row>
    <row r="117" spans="1:7" ht="13.5" customHeight="1">
      <c r="A117" s="343" t="s">
        <v>105</v>
      </c>
      <c r="B117" s="344"/>
      <c r="C117" s="344"/>
      <c r="D117" s="345" t="s">
        <v>106</v>
      </c>
      <c r="E117" s="347">
        <f>SUM(E119+E124+E132+E135)</f>
        <v>12722787</v>
      </c>
      <c r="F117" s="347">
        <f>SUM(F119+F124+F132+F135)</f>
        <v>6505285.51</v>
      </c>
      <c r="G117" s="342">
        <f>SUM(F117/E117)*100</f>
        <v>51.13097869201143</v>
      </c>
    </row>
    <row r="118" spans="1:7" ht="45" customHeight="1">
      <c r="A118" s="343"/>
      <c r="B118" s="344"/>
      <c r="C118" s="344"/>
      <c r="D118" s="345" t="s">
        <v>11</v>
      </c>
      <c r="E118" s="347">
        <f>SUM(E120+E125+E133+E136)</f>
        <v>287460</v>
      </c>
      <c r="F118" s="347">
        <f>SUM(F120+F125+F133+F136)</f>
        <v>254625.25999999998</v>
      </c>
      <c r="G118" s="342">
        <f>SUM(F118/E118)*100</f>
        <v>88.57763167049329</v>
      </c>
    </row>
    <row r="119" spans="1:7" ht="13.5" customHeight="1">
      <c r="A119" s="343"/>
      <c r="B119" s="344" t="s">
        <v>107</v>
      </c>
      <c r="C119" s="344"/>
      <c r="D119" s="345" t="s">
        <v>108</v>
      </c>
      <c r="E119" s="347">
        <f>SUM(E121:E123)</f>
        <v>518400</v>
      </c>
      <c r="F119" s="347">
        <f>SUM(F121:F123)</f>
        <v>311567.83</v>
      </c>
      <c r="G119" s="342">
        <f>SUM(F119/E119)*100</f>
        <v>60.10181905864198</v>
      </c>
    </row>
    <row r="120" spans="1:7" ht="42" customHeight="1">
      <c r="A120" s="343"/>
      <c r="B120" s="344"/>
      <c r="C120" s="344"/>
      <c r="D120" s="345" t="s">
        <v>11</v>
      </c>
      <c r="E120" s="347">
        <v>0</v>
      </c>
      <c r="F120" s="347">
        <v>0</v>
      </c>
      <c r="G120" s="353">
        <v>0</v>
      </c>
    </row>
    <row r="121" spans="1:7" ht="26.25" customHeight="1">
      <c r="A121" s="343"/>
      <c r="B121" s="344"/>
      <c r="C121" s="344" t="s">
        <v>88</v>
      </c>
      <c r="D121" s="345" t="s">
        <v>144</v>
      </c>
      <c r="E121" s="347">
        <v>0</v>
      </c>
      <c r="F121" s="350">
        <v>3.29</v>
      </c>
      <c r="G121" s="353">
        <v>0</v>
      </c>
    </row>
    <row r="122" spans="1:7" ht="27" customHeight="1">
      <c r="A122" s="343"/>
      <c r="B122" s="344"/>
      <c r="C122" s="344" t="s">
        <v>26</v>
      </c>
      <c r="D122" s="345" t="s">
        <v>27</v>
      </c>
      <c r="E122" s="347">
        <v>0</v>
      </c>
      <c r="F122" s="350">
        <v>4195.95</v>
      </c>
      <c r="G122" s="353">
        <v>0</v>
      </c>
    </row>
    <row r="123" spans="1:7" ht="43.5" customHeight="1">
      <c r="A123" s="343"/>
      <c r="B123" s="344"/>
      <c r="C123" s="344" t="s">
        <v>109</v>
      </c>
      <c r="D123" s="345" t="s">
        <v>110</v>
      </c>
      <c r="E123" s="347">
        <v>518400</v>
      </c>
      <c r="F123" s="350">
        <v>307368.59</v>
      </c>
      <c r="G123" s="342">
        <f>SUM(F123/E123)*100</f>
        <v>59.29178047839506</v>
      </c>
    </row>
    <row r="124" spans="1:7" ht="13.5" customHeight="1">
      <c r="A124" s="343"/>
      <c r="B124" s="344" t="s">
        <v>111</v>
      </c>
      <c r="C124" s="344"/>
      <c r="D124" s="345" t="s">
        <v>112</v>
      </c>
      <c r="E124" s="347">
        <f>SUM(E126:E131)</f>
        <v>11947000</v>
      </c>
      <c r="F124" s="347">
        <f>SUM(F126:F131)</f>
        <v>5935237.88</v>
      </c>
      <c r="G124" s="342">
        <f>SUM(F124/E124)*100</f>
        <v>49.67973449401523</v>
      </c>
    </row>
    <row r="125" spans="1:7" ht="43.5" customHeight="1">
      <c r="A125" s="343"/>
      <c r="B125" s="344"/>
      <c r="C125" s="344"/>
      <c r="D125" s="345" t="s">
        <v>11</v>
      </c>
      <c r="E125" s="347">
        <f>E130</f>
        <v>90073</v>
      </c>
      <c r="F125" s="347">
        <f>F130</f>
        <v>57256.28</v>
      </c>
      <c r="G125" s="342">
        <f>SUM(F125/E125)*100</f>
        <v>63.5665293706216</v>
      </c>
    </row>
    <row r="126" spans="1:7" ht="66" customHeight="1">
      <c r="A126" s="343"/>
      <c r="B126" s="344"/>
      <c r="C126" s="344" t="s">
        <v>57</v>
      </c>
      <c r="D126" s="345" t="s">
        <v>58</v>
      </c>
      <c r="E126" s="347">
        <v>28900</v>
      </c>
      <c r="F126" s="350">
        <v>0</v>
      </c>
      <c r="G126" s="342">
        <v>0</v>
      </c>
    </row>
    <row r="127" spans="1:7" ht="26.25" customHeight="1">
      <c r="A127" s="343"/>
      <c r="B127" s="344"/>
      <c r="C127" s="344" t="s">
        <v>98</v>
      </c>
      <c r="D127" s="345" t="s">
        <v>99</v>
      </c>
      <c r="E127" s="347">
        <v>7194503</v>
      </c>
      <c r="F127" s="352">
        <v>3448590.17</v>
      </c>
      <c r="G127" s="342">
        <f>SUM(F127/E127)*100</f>
        <v>47.933681728953346</v>
      </c>
    </row>
    <row r="128" spans="1:7" ht="15" customHeight="1">
      <c r="A128" s="343"/>
      <c r="B128" s="344"/>
      <c r="C128" s="344" t="s">
        <v>382</v>
      </c>
      <c r="D128" s="345" t="s">
        <v>383</v>
      </c>
      <c r="E128" s="347">
        <v>0</v>
      </c>
      <c r="F128" s="352">
        <v>2022</v>
      </c>
      <c r="G128" s="342">
        <v>0</v>
      </c>
    </row>
    <row r="129" spans="1:7" ht="15" customHeight="1">
      <c r="A129" s="343"/>
      <c r="B129" s="344"/>
      <c r="C129" s="344" t="s">
        <v>26</v>
      </c>
      <c r="D129" s="345" t="s">
        <v>27</v>
      </c>
      <c r="E129" s="347">
        <v>16188</v>
      </c>
      <c r="F129" s="352">
        <v>16931.43</v>
      </c>
      <c r="G129" s="342">
        <f>SUM(F129/E129)*100</f>
        <v>104.59247590808005</v>
      </c>
    </row>
    <row r="130" spans="1:7" ht="82.5" customHeight="1">
      <c r="A130" s="343"/>
      <c r="B130" s="344"/>
      <c r="C130" s="344" t="s">
        <v>63</v>
      </c>
      <c r="D130" s="345" t="s">
        <v>366</v>
      </c>
      <c r="E130" s="347">
        <v>90073</v>
      </c>
      <c r="F130" s="352">
        <v>57256.28</v>
      </c>
      <c r="G130" s="342">
        <f>SUM(F130/E130)*100</f>
        <v>63.5665293706216</v>
      </c>
    </row>
    <row r="131" spans="1:7" ht="39" customHeight="1">
      <c r="A131" s="343"/>
      <c r="B131" s="344"/>
      <c r="C131" s="344" t="s">
        <v>28</v>
      </c>
      <c r="D131" s="345" t="s">
        <v>29</v>
      </c>
      <c r="E131" s="347">
        <v>4617336</v>
      </c>
      <c r="F131" s="352">
        <v>2410438</v>
      </c>
      <c r="G131" s="342">
        <f>SUM(F131/E131)*100</f>
        <v>52.20408477962184</v>
      </c>
    </row>
    <row r="132" spans="1:7" ht="13.5" customHeight="1">
      <c r="A132" s="343"/>
      <c r="B132" s="344" t="s">
        <v>113</v>
      </c>
      <c r="C132" s="344"/>
      <c r="D132" s="345" t="s">
        <v>114</v>
      </c>
      <c r="E132" s="347">
        <f>SUM(E134:E134)</f>
        <v>60000</v>
      </c>
      <c r="F132" s="347">
        <f>SUM(F134:F134)</f>
        <v>61110.82</v>
      </c>
      <c r="G132" s="342">
        <f>SUM(F132/E132)*100</f>
        <v>101.85136666666668</v>
      </c>
    </row>
    <row r="133" spans="1:7" ht="43.5" customHeight="1">
      <c r="A133" s="343"/>
      <c r="B133" s="344"/>
      <c r="C133" s="344"/>
      <c r="D133" s="345" t="s">
        <v>11</v>
      </c>
      <c r="E133" s="347">
        <v>0</v>
      </c>
      <c r="F133" s="347">
        <v>0</v>
      </c>
      <c r="G133" s="353">
        <v>0</v>
      </c>
    </row>
    <row r="134" spans="1:7" ht="46.5" customHeight="1">
      <c r="A134" s="343"/>
      <c r="B134" s="344"/>
      <c r="C134" s="344" t="s">
        <v>109</v>
      </c>
      <c r="D134" s="345" t="s">
        <v>110</v>
      </c>
      <c r="E134" s="347">
        <v>60000</v>
      </c>
      <c r="F134" s="352">
        <v>61110.82</v>
      </c>
      <c r="G134" s="342">
        <f aca="true" t="shared" si="3" ref="G134:G140">SUM(F134/E134)*100</f>
        <v>101.85136666666668</v>
      </c>
    </row>
    <row r="135" spans="1:7" ht="13.5" customHeight="1">
      <c r="A135" s="343"/>
      <c r="B135" s="344" t="s">
        <v>115</v>
      </c>
      <c r="C135" s="344"/>
      <c r="D135" s="345" t="s">
        <v>70</v>
      </c>
      <c r="E135" s="347">
        <f>SUM(E137:E138)</f>
        <v>197387</v>
      </c>
      <c r="F135" s="347">
        <f>SUM(F137:F138)</f>
        <v>197368.97999999998</v>
      </c>
      <c r="G135" s="342">
        <f t="shared" si="3"/>
        <v>99.99087072603564</v>
      </c>
    </row>
    <row r="136" spans="1:7" ht="45" customHeight="1">
      <c r="A136" s="343"/>
      <c r="B136" s="344"/>
      <c r="C136" s="344"/>
      <c r="D136" s="345" t="s">
        <v>11</v>
      </c>
      <c r="E136" s="347">
        <f>SUM(E137:E138)</f>
        <v>197387</v>
      </c>
      <c r="F136" s="347">
        <f>SUM(F137:F138)</f>
        <v>197368.97999999998</v>
      </c>
      <c r="G136" s="342">
        <f t="shared" si="3"/>
        <v>99.99087072603564</v>
      </c>
    </row>
    <row r="137" spans="1:7" ht="85.5" customHeight="1">
      <c r="A137" s="343"/>
      <c r="B137" s="344"/>
      <c r="C137" s="344" t="s">
        <v>63</v>
      </c>
      <c r="D137" s="345" t="s">
        <v>366</v>
      </c>
      <c r="E137" s="347">
        <v>187457</v>
      </c>
      <c r="F137" s="352">
        <v>187445.4</v>
      </c>
      <c r="G137" s="342">
        <f t="shared" si="3"/>
        <v>99.99381191419899</v>
      </c>
    </row>
    <row r="138" spans="1:7" ht="84.75" customHeight="1">
      <c r="A138" s="343"/>
      <c r="B138" s="344"/>
      <c r="C138" s="344" t="s">
        <v>65</v>
      </c>
      <c r="D138" s="345" t="s">
        <v>366</v>
      </c>
      <c r="E138" s="347">
        <v>9930</v>
      </c>
      <c r="F138" s="350">
        <v>9923.58</v>
      </c>
      <c r="G138" s="342">
        <f t="shared" si="3"/>
        <v>99.93534743202417</v>
      </c>
    </row>
    <row r="139" spans="1:7" ht="18.75" customHeight="1">
      <c r="A139" s="343" t="s">
        <v>116</v>
      </c>
      <c r="B139" s="344"/>
      <c r="C139" s="344"/>
      <c r="D139" s="345" t="s">
        <v>117</v>
      </c>
      <c r="E139" s="347">
        <f>SUM(E141+E144+E148+E151+E155)</f>
        <v>1252118</v>
      </c>
      <c r="F139" s="347">
        <f>SUM(F141+F144+F148+F151+F155)</f>
        <v>822876.09</v>
      </c>
      <c r="G139" s="342">
        <f t="shared" si="3"/>
        <v>65.71873337816405</v>
      </c>
    </row>
    <row r="140" spans="1:7" ht="42.75" customHeight="1">
      <c r="A140" s="343"/>
      <c r="B140" s="344"/>
      <c r="C140" s="344"/>
      <c r="D140" s="345" t="s">
        <v>11</v>
      </c>
      <c r="E140" s="347">
        <f>SUM(E142+E145+E149+E152+E156)</f>
        <v>511465</v>
      </c>
      <c r="F140" s="347">
        <f>SUM(F142+F145+F149+F152+F156)</f>
        <v>452476.12</v>
      </c>
      <c r="G140" s="342">
        <f t="shared" si="3"/>
        <v>88.4666829597333</v>
      </c>
    </row>
    <row r="141" spans="1:7" ht="35.25" customHeight="1">
      <c r="A141" s="343"/>
      <c r="B141" s="344" t="s">
        <v>152</v>
      </c>
      <c r="C141" s="344"/>
      <c r="D141" s="345" t="s">
        <v>153</v>
      </c>
      <c r="E141" s="347">
        <f>SUM(E143)</f>
        <v>6000</v>
      </c>
      <c r="F141" s="347">
        <f>SUM(F143)</f>
        <v>970</v>
      </c>
      <c r="G141" s="342">
        <f>SUM(F141/E141)*100</f>
        <v>16.166666666666664</v>
      </c>
    </row>
    <row r="142" spans="1:7" ht="45" customHeight="1">
      <c r="A142" s="343"/>
      <c r="B142" s="344"/>
      <c r="C142" s="344"/>
      <c r="D142" s="345" t="s">
        <v>11</v>
      </c>
      <c r="E142" s="347">
        <v>0</v>
      </c>
      <c r="F142" s="347">
        <v>0</v>
      </c>
      <c r="G142" s="342">
        <v>0</v>
      </c>
    </row>
    <row r="143" spans="1:7" ht="24" customHeight="1">
      <c r="A143" s="343"/>
      <c r="B143" s="344"/>
      <c r="C143" s="344" t="s">
        <v>26</v>
      </c>
      <c r="D143" s="345" t="s">
        <v>27</v>
      </c>
      <c r="E143" s="347">
        <v>6000</v>
      </c>
      <c r="F143" s="347">
        <v>970</v>
      </c>
      <c r="G143" s="342">
        <f>SUM(F143/E143)*100</f>
        <v>16.166666666666664</v>
      </c>
    </row>
    <row r="144" spans="1:7" ht="29.25" customHeight="1">
      <c r="A144" s="343"/>
      <c r="B144" s="344" t="s">
        <v>118</v>
      </c>
      <c r="C144" s="344"/>
      <c r="D144" s="345" t="s">
        <v>119</v>
      </c>
      <c r="E144" s="347">
        <f>SUM(E146:E147)</f>
        <v>272653</v>
      </c>
      <c r="F144" s="347">
        <f>SUM(F146:F147)</f>
        <v>146338</v>
      </c>
      <c r="G144" s="342">
        <f>SUM(F144/E144)*100</f>
        <v>53.67188330955464</v>
      </c>
    </row>
    <row r="145" spans="1:7" ht="41.25" customHeight="1">
      <c r="A145" s="343"/>
      <c r="B145" s="344"/>
      <c r="C145" s="344"/>
      <c r="D145" s="345" t="s">
        <v>11</v>
      </c>
      <c r="E145" s="347">
        <v>0</v>
      </c>
      <c r="F145" s="347">
        <v>0</v>
      </c>
      <c r="G145" s="353">
        <v>0</v>
      </c>
    </row>
    <row r="146" spans="1:7" ht="48" customHeight="1">
      <c r="A146" s="343"/>
      <c r="B146" s="344"/>
      <c r="C146" s="344" t="s">
        <v>14</v>
      </c>
      <c r="D146" s="345" t="s">
        <v>15</v>
      </c>
      <c r="E146" s="347">
        <v>264253</v>
      </c>
      <c r="F146" s="350">
        <v>142138</v>
      </c>
      <c r="G146" s="342">
        <f>SUM(F146/E146)*100</f>
        <v>53.788604102886254</v>
      </c>
    </row>
    <row r="147" spans="1:7" ht="48.75" customHeight="1">
      <c r="A147" s="343"/>
      <c r="B147" s="344"/>
      <c r="C147" s="344" t="s">
        <v>109</v>
      </c>
      <c r="D147" s="345" t="s">
        <v>110</v>
      </c>
      <c r="E147" s="347">
        <v>8400</v>
      </c>
      <c r="F147" s="350">
        <v>4200</v>
      </c>
      <c r="G147" s="342">
        <f>SUM(F147/E147)*100</f>
        <v>50</v>
      </c>
    </row>
    <row r="148" spans="1:7" ht="23.25" customHeight="1">
      <c r="A148" s="343"/>
      <c r="B148" s="344" t="s">
        <v>120</v>
      </c>
      <c r="C148" s="344"/>
      <c r="D148" s="345" t="s">
        <v>121</v>
      </c>
      <c r="E148" s="347">
        <f>SUM(E150)</f>
        <v>25000</v>
      </c>
      <c r="F148" s="350">
        <f>SUM(F150)</f>
        <v>1078.45</v>
      </c>
      <c r="G148" s="342">
        <f>SUM(F148/E148)*100</f>
        <v>4.3138000000000005</v>
      </c>
    </row>
    <row r="149" spans="1:7" ht="45" customHeight="1">
      <c r="A149" s="343"/>
      <c r="B149" s="344"/>
      <c r="C149" s="344"/>
      <c r="D149" s="345" t="s">
        <v>11</v>
      </c>
      <c r="E149" s="347">
        <v>0</v>
      </c>
      <c r="F149" s="347">
        <v>0</v>
      </c>
      <c r="G149" s="353">
        <v>0</v>
      </c>
    </row>
    <row r="150" spans="1:7" ht="49.5" customHeight="1">
      <c r="A150" s="343"/>
      <c r="B150" s="344"/>
      <c r="C150" s="344" t="s">
        <v>122</v>
      </c>
      <c r="D150" s="345" t="s">
        <v>123</v>
      </c>
      <c r="E150" s="347">
        <v>25000</v>
      </c>
      <c r="F150" s="350">
        <v>1078.45</v>
      </c>
      <c r="G150" s="342">
        <f>SUM(F150/E150)*100</f>
        <v>4.3138000000000005</v>
      </c>
    </row>
    <row r="151" spans="1:7" ht="17.25" customHeight="1">
      <c r="A151" s="343"/>
      <c r="B151" s="344" t="s">
        <v>124</v>
      </c>
      <c r="C151" s="344"/>
      <c r="D151" s="345" t="s">
        <v>125</v>
      </c>
      <c r="E151" s="347">
        <f>SUM(E154)</f>
        <v>437000</v>
      </c>
      <c r="F151" s="347">
        <f>SUM(F153:F154)</f>
        <v>222013.52</v>
      </c>
      <c r="G151" s="342">
        <f>SUM(F151/E151)*100</f>
        <v>50.80400915331808</v>
      </c>
    </row>
    <row r="152" spans="1:7" ht="44.25" customHeight="1">
      <c r="A152" s="343"/>
      <c r="B152" s="344"/>
      <c r="C152" s="344"/>
      <c r="D152" s="345" t="s">
        <v>11</v>
      </c>
      <c r="E152" s="347">
        <v>0</v>
      </c>
      <c r="F152" s="347">
        <v>0</v>
      </c>
      <c r="G152" s="353">
        <v>0</v>
      </c>
    </row>
    <row r="153" spans="1:7" ht="24.75" customHeight="1">
      <c r="A153" s="343"/>
      <c r="B153" s="344"/>
      <c r="C153" s="344" t="s">
        <v>26</v>
      </c>
      <c r="D153" s="345" t="s">
        <v>27</v>
      </c>
      <c r="E153" s="347">
        <v>0</v>
      </c>
      <c r="F153" s="347">
        <v>13.52</v>
      </c>
      <c r="G153" s="351">
        <v>0</v>
      </c>
    </row>
    <row r="154" spans="1:7" ht="61.5" customHeight="1">
      <c r="A154" s="343"/>
      <c r="B154" s="344"/>
      <c r="C154" s="344" t="s">
        <v>126</v>
      </c>
      <c r="D154" s="345" t="s">
        <v>164</v>
      </c>
      <c r="E154" s="347">
        <v>437000</v>
      </c>
      <c r="F154" s="352">
        <v>222000</v>
      </c>
      <c r="G154" s="342">
        <f aca="true" t="shared" si="4" ref="G154:G159">SUM(F154/E154)*100</f>
        <v>50.800915331807786</v>
      </c>
    </row>
    <row r="155" spans="1:7" ht="26.25" customHeight="1">
      <c r="A155" s="343"/>
      <c r="B155" s="344" t="s">
        <v>185</v>
      </c>
      <c r="C155" s="344"/>
      <c r="D155" s="345" t="s">
        <v>70</v>
      </c>
      <c r="E155" s="347">
        <f>SUM(E157:E158)</f>
        <v>511465</v>
      </c>
      <c r="F155" s="347">
        <f>SUM(F157:F158)</f>
        <v>452476.12</v>
      </c>
      <c r="G155" s="342">
        <f t="shared" si="4"/>
        <v>88.4666829597333</v>
      </c>
    </row>
    <row r="156" spans="1:7" ht="42" customHeight="1">
      <c r="A156" s="343"/>
      <c r="B156" s="344"/>
      <c r="C156" s="344"/>
      <c r="D156" s="345" t="s">
        <v>11</v>
      </c>
      <c r="E156" s="347">
        <f>SUM(E157:E158)</f>
        <v>511465</v>
      </c>
      <c r="F156" s="347">
        <f>SUM(F157:F158)</f>
        <v>452476.12</v>
      </c>
      <c r="G156" s="342">
        <f t="shared" si="4"/>
        <v>88.4666829597333</v>
      </c>
    </row>
    <row r="157" spans="1:7" ht="84.75" customHeight="1">
      <c r="A157" s="343"/>
      <c r="B157" s="344"/>
      <c r="C157" s="344" t="s">
        <v>63</v>
      </c>
      <c r="D157" s="345" t="s">
        <v>366</v>
      </c>
      <c r="E157" s="347">
        <v>434744</v>
      </c>
      <c r="F157" s="352">
        <v>379564.1</v>
      </c>
      <c r="G157" s="342">
        <f t="shared" si="4"/>
        <v>87.30749590563642</v>
      </c>
    </row>
    <row r="158" spans="1:7" ht="84.75" customHeight="1">
      <c r="A158" s="343"/>
      <c r="B158" s="344"/>
      <c r="C158" s="344" t="s">
        <v>65</v>
      </c>
      <c r="D158" s="345" t="s">
        <v>366</v>
      </c>
      <c r="E158" s="347">
        <v>76721</v>
      </c>
      <c r="F158" s="352">
        <v>72912.02</v>
      </c>
      <c r="G158" s="342">
        <f t="shared" si="4"/>
        <v>95.0352836902543</v>
      </c>
    </row>
    <row r="159" spans="1:7" ht="13.5" customHeight="1">
      <c r="A159" s="343" t="s">
        <v>127</v>
      </c>
      <c r="B159" s="344"/>
      <c r="C159" s="344"/>
      <c r="D159" s="345" t="s">
        <v>128</v>
      </c>
      <c r="E159" s="347">
        <f>SUM(E161+E167)</f>
        <v>77360</v>
      </c>
      <c r="F159" s="347">
        <f>SUM(F161+F167)</f>
        <v>54382.41999999999</v>
      </c>
      <c r="G159" s="342">
        <f t="shared" si="4"/>
        <v>70.29785418821095</v>
      </c>
    </row>
    <row r="160" spans="1:7" ht="55.5" customHeight="1">
      <c r="A160" s="343"/>
      <c r="B160" s="344"/>
      <c r="C160" s="344"/>
      <c r="D160" s="345" t="s">
        <v>11</v>
      </c>
      <c r="E160" s="347">
        <v>0</v>
      </c>
      <c r="F160" s="347">
        <v>0</v>
      </c>
      <c r="G160" s="353">
        <v>0</v>
      </c>
    </row>
    <row r="161" spans="1:7" ht="13.5" customHeight="1">
      <c r="A161" s="343"/>
      <c r="B161" s="344" t="s">
        <v>129</v>
      </c>
      <c r="C161" s="344"/>
      <c r="D161" s="345" t="s">
        <v>130</v>
      </c>
      <c r="E161" s="347">
        <f>SUM(E163:E166)</f>
        <v>77360</v>
      </c>
      <c r="F161" s="350">
        <f>SUM(F163:F166)</f>
        <v>54121.24999999999</v>
      </c>
      <c r="G161" s="342">
        <f>SUM(F161/E161)*100</f>
        <v>69.96025077559462</v>
      </c>
    </row>
    <row r="162" spans="1:7" ht="44.25" customHeight="1">
      <c r="A162" s="343"/>
      <c r="B162" s="344"/>
      <c r="C162" s="344"/>
      <c r="D162" s="345" t="s">
        <v>11</v>
      </c>
      <c r="E162" s="347">
        <v>0</v>
      </c>
      <c r="F162" s="347">
        <v>0</v>
      </c>
      <c r="G162" s="353">
        <v>0</v>
      </c>
    </row>
    <row r="163" spans="1:7" ht="69.75" customHeight="1">
      <c r="A163" s="343"/>
      <c r="B163" s="344"/>
      <c r="C163" s="344" t="s">
        <v>57</v>
      </c>
      <c r="D163" s="345" t="s">
        <v>58</v>
      </c>
      <c r="E163" s="347">
        <v>8500</v>
      </c>
      <c r="F163" s="350">
        <v>4666.42</v>
      </c>
      <c r="G163" s="342">
        <f>SUM(F163/E163)*100</f>
        <v>54.899058823529415</v>
      </c>
    </row>
    <row r="164" spans="1:7" ht="15" customHeight="1">
      <c r="A164" s="343"/>
      <c r="B164" s="344"/>
      <c r="C164" s="344" t="s">
        <v>98</v>
      </c>
      <c r="D164" s="345" t="s">
        <v>99</v>
      </c>
      <c r="E164" s="347">
        <v>46800</v>
      </c>
      <c r="F164" s="350">
        <v>29290.79</v>
      </c>
      <c r="G164" s="342">
        <f>SUM(F164/E164)*100</f>
        <v>62.58715811965813</v>
      </c>
    </row>
    <row r="165" spans="1:7" ht="25.5" customHeight="1">
      <c r="A165" s="343"/>
      <c r="B165" s="344"/>
      <c r="C165" s="344" t="s">
        <v>94</v>
      </c>
      <c r="D165" s="345" t="s">
        <v>95</v>
      </c>
      <c r="E165" s="347">
        <v>10781</v>
      </c>
      <c r="F165" s="350">
        <v>10781.3</v>
      </c>
      <c r="G165" s="342">
        <f>SUM(F165/E165)*100</f>
        <v>100.0027826732214</v>
      </c>
    </row>
    <row r="166" spans="1:7" ht="15" customHeight="1">
      <c r="A166" s="343"/>
      <c r="B166" s="344"/>
      <c r="C166" s="344" t="s">
        <v>26</v>
      </c>
      <c r="D166" s="345" t="s">
        <v>27</v>
      </c>
      <c r="E166" s="347">
        <v>11279</v>
      </c>
      <c r="F166" s="350">
        <v>9382.74</v>
      </c>
      <c r="G166" s="342">
        <f>SUM(F166/E166)*100</f>
        <v>83.18769394449862</v>
      </c>
    </row>
    <row r="167" spans="1:7" ht="32.25" customHeight="1">
      <c r="A167" s="343"/>
      <c r="B167" s="344" t="s">
        <v>143</v>
      </c>
      <c r="C167" s="344"/>
      <c r="D167" s="345" t="s">
        <v>145</v>
      </c>
      <c r="E167" s="347">
        <f>SUM(E169:E169)</f>
        <v>0</v>
      </c>
      <c r="F167" s="350">
        <f>SUM(F169:F169)</f>
        <v>261.17</v>
      </c>
      <c r="G167" s="353">
        <v>0</v>
      </c>
    </row>
    <row r="168" spans="1:7" ht="43.5" customHeight="1">
      <c r="A168" s="343"/>
      <c r="B168" s="344"/>
      <c r="C168" s="344"/>
      <c r="D168" s="345" t="s">
        <v>11</v>
      </c>
      <c r="E168" s="347">
        <v>0</v>
      </c>
      <c r="F168" s="347">
        <v>0</v>
      </c>
      <c r="G168" s="353">
        <v>0</v>
      </c>
    </row>
    <row r="169" spans="1:7" ht="15" customHeight="1">
      <c r="A169" s="343"/>
      <c r="B169" s="344"/>
      <c r="C169" s="344" t="s">
        <v>88</v>
      </c>
      <c r="D169" s="345" t="s">
        <v>89</v>
      </c>
      <c r="E169" s="347">
        <v>0</v>
      </c>
      <c r="F169" s="350">
        <v>261.17</v>
      </c>
      <c r="G169" s="353">
        <v>0</v>
      </c>
    </row>
    <row r="170" spans="1:7" ht="13.5" customHeight="1">
      <c r="A170" s="343" t="s">
        <v>131</v>
      </c>
      <c r="B170" s="344"/>
      <c r="C170" s="344"/>
      <c r="D170" s="345" t="s">
        <v>132</v>
      </c>
      <c r="E170" s="347">
        <f>SUM(E172)</f>
        <v>300000</v>
      </c>
      <c r="F170" s="347">
        <f>SUM(F172)</f>
        <v>590650.37</v>
      </c>
      <c r="G170" s="342">
        <f>SUM(F170/E170)*100</f>
        <v>196.88345666666666</v>
      </c>
    </row>
    <row r="171" spans="1:7" ht="42.75" customHeight="1">
      <c r="A171" s="343"/>
      <c r="B171" s="344"/>
      <c r="C171" s="344"/>
      <c r="D171" s="345" t="s">
        <v>11</v>
      </c>
      <c r="E171" s="347">
        <v>0</v>
      </c>
      <c r="F171" s="347">
        <v>0</v>
      </c>
      <c r="G171" s="356">
        <v>0</v>
      </c>
    </row>
    <row r="172" spans="1:7" ht="42" customHeight="1">
      <c r="A172" s="343"/>
      <c r="B172" s="344" t="s">
        <v>133</v>
      </c>
      <c r="C172" s="344"/>
      <c r="D172" s="345" t="s">
        <v>134</v>
      </c>
      <c r="E172" s="347">
        <f>SUM(E174:E174)</f>
        <v>300000</v>
      </c>
      <c r="F172" s="352">
        <f>SUM(F174:F174)</f>
        <v>590650.37</v>
      </c>
      <c r="G172" s="342">
        <f>SUM(F172/E172)*100</f>
        <v>196.88345666666666</v>
      </c>
    </row>
    <row r="173" spans="1:7" ht="45" customHeight="1">
      <c r="A173" s="343"/>
      <c r="B173" s="344"/>
      <c r="C173" s="344"/>
      <c r="D173" s="345" t="s">
        <v>11</v>
      </c>
      <c r="E173" s="347">
        <v>0</v>
      </c>
      <c r="F173" s="347">
        <v>0</v>
      </c>
      <c r="G173" s="353">
        <v>0</v>
      </c>
    </row>
    <row r="174" spans="1:7" ht="26.25" customHeight="1">
      <c r="A174" s="343"/>
      <c r="B174" s="344"/>
      <c r="C174" s="344" t="s">
        <v>42</v>
      </c>
      <c r="D174" s="345" t="s">
        <v>43</v>
      </c>
      <c r="E174" s="347">
        <v>300000</v>
      </c>
      <c r="F174" s="347">
        <v>590650.37</v>
      </c>
      <c r="G174" s="342">
        <f>SUM(F174/E174)*100</f>
        <v>196.88345666666666</v>
      </c>
    </row>
    <row r="175" spans="1:7" ht="15" customHeight="1">
      <c r="A175" s="357" t="s">
        <v>154</v>
      </c>
      <c r="B175" s="358"/>
      <c r="C175" s="358"/>
      <c r="D175" s="345" t="s">
        <v>156</v>
      </c>
      <c r="E175" s="347">
        <f>SUM(E177)</f>
        <v>0</v>
      </c>
      <c r="F175" s="347">
        <f>SUM(F177)</f>
        <v>19762.32</v>
      </c>
      <c r="G175" s="351">
        <v>0</v>
      </c>
    </row>
    <row r="176" spans="1:7" ht="44.25" customHeight="1">
      <c r="A176" s="357"/>
      <c r="B176" s="358"/>
      <c r="C176" s="358"/>
      <c r="D176" s="345" t="s">
        <v>11</v>
      </c>
      <c r="E176" s="347">
        <f>SUM(E178)</f>
        <v>0</v>
      </c>
      <c r="F176" s="347">
        <f>SUM(F178)</f>
        <v>19762.32</v>
      </c>
      <c r="G176" s="351">
        <v>0</v>
      </c>
    </row>
    <row r="177" spans="1:7" ht="15" customHeight="1">
      <c r="A177" s="357"/>
      <c r="B177" s="358" t="s">
        <v>155</v>
      </c>
      <c r="C177" s="358"/>
      <c r="D177" s="345" t="s">
        <v>70</v>
      </c>
      <c r="E177" s="347">
        <f>SUM(E179:E179)</f>
        <v>0</v>
      </c>
      <c r="F177" s="352">
        <f>SUM(F179)</f>
        <v>19762.32</v>
      </c>
      <c r="G177" s="351">
        <v>0</v>
      </c>
    </row>
    <row r="178" spans="1:7" ht="45" customHeight="1">
      <c r="A178" s="357"/>
      <c r="B178" s="358"/>
      <c r="C178" s="358"/>
      <c r="D178" s="345" t="s">
        <v>11</v>
      </c>
      <c r="E178" s="347">
        <f>SUM(E179)</f>
        <v>0</v>
      </c>
      <c r="F178" s="352">
        <f>SUM(F179)</f>
        <v>19762.32</v>
      </c>
      <c r="G178" s="351">
        <v>0</v>
      </c>
    </row>
    <row r="179" spans="1:7" ht="63" customHeight="1">
      <c r="A179" s="357"/>
      <c r="B179" s="358"/>
      <c r="C179" s="358" t="s">
        <v>63</v>
      </c>
      <c r="D179" s="345" t="s">
        <v>64</v>
      </c>
      <c r="E179" s="347">
        <v>0</v>
      </c>
      <c r="F179" s="352">
        <v>19762.32</v>
      </c>
      <c r="G179" s="351">
        <v>0</v>
      </c>
    </row>
    <row r="180" spans="1:7" ht="13.5" customHeight="1">
      <c r="A180" s="359" t="s">
        <v>8</v>
      </c>
      <c r="B180" s="360"/>
      <c r="C180" s="360"/>
      <c r="D180" s="360"/>
      <c r="E180" s="361">
        <f>SUM(E8+E13+E18+E30+E40+E53+E69+E75+E86+E100+E112+E117+E139+E159+E170+E175)</f>
        <v>69470775</v>
      </c>
      <c r="F180" s="361">
        <f>SUM(F8+F13+F18+F30+F40+F53+F69+F75+F86+F100+F112+F117+F139+F159+F170+F175)</f>
        <v>38761734.9</v>
      </c>
      <c r="G180" s="362">
        <f>SUM(F180/E180)*100</f>
        <v>55.79574274218187</v>
      </c>
    </row>
    <row r="181" spans="1:7" ht="44.25" customHeight="1">
      <c r="A181" s="363"/>
      <c r="B181" s="364"/>
      <c r="C181" s="364"/>
      <c r="D181" s="345" t="s">
        <v>11</v>
      </c>
      <c r="E181" s="347">
        <f>SUM(E14+E19+E31+E41+E54+E70+E76+E87+E101+E113+E118+E140+E160+E171+E176)</f>
        <v>1248712</v>
      </c>
      <c r="F181" s="347">
        <f>SUM(F14+F19+F31+F41+F54+F70+F76+F87+F101+F113+F118+F140+F160+F171+F176)</f>
        <v>1197851.8</v>
      </c>
      <c r="G181" s="342">
        <f>SUM(F181/E181)*100</f>
        <v>95.92698716757747</v>
      </c>
    </row>
    <row r="182" spans="1:7" ht="15" customHeight="1">
      <c r="A182" s="359" t="s">
        <v>135</v>
      </c>
      <c r="B182" s="365"/>
      <c r="C182" s="365"/>
      <c r="D182" s="366"/>
      <c r="E182" s="340"/>
      <c r="F182" s="350"/>
      <c r="G182" s="342"/>
    </row>
    <row r="183" spans="1:7" ht="13.5" customHeight="1">
      <c r="A183" s="343" t="s">
        <v>9</v>
      </c>
      <c r="B183" s="344"/>
      <c r="C183" s="344"/>
      <c r="D183" s="345" t="s">
        <v>10</v>
      </c>
      <c r="E183" s="347">
        <f>SUM(E185)</f>
        <v>20295</v>
      </c>
      <c r="F183" s="347">
        <f>SUM(F185)</f>
        <v>19705</v>
      </c>
      <c r="G183" s="342">
        <f>SUM(F183/E183)*100</f>
        <v>97.0928800197093</v>
      </c>
    </row>
    <row r="184" spans="1:7" ht="51" customHeight="1">
      <c r="A184" s="343"/>
      <c r="B184" s="344"/>
      <c r="C184" s="344"/>
      <c r="D184" s="345" t="s">
        <v>11</v>
      </c>
      <c r="E184" s="347">
        <f>SUM(E186)</f>
        <v>20295</v>
      </c>
      <c r="F184" s="347">
        <f>SUM(F186)</f>
        <v>19705</v>
      </c>
      <c r="G184" s="342">
        <f aca="true" t="shared" si="5" ref="G184:G189">SUM(F184/E184)*100</f>
        <v>97.0928800197093</v>
      </c>
    </row>
    <row r="185" spans="1:7" ht="27.75" customHeight="1">
      <c r="A185" s="343"/>
      <c r="B185" s="344" t="s">
        <v>12</v>
      </c>
      <c r="C185" s="344"/>
      <c r="D185" s="345" t="s">
        <v>13</v>
      </c>
      <c r="E185" s="347">
        <f>SUM(E187:E189)</f>
        <v>20295</v>
      </c>
      <c r="F185" s="354">
        <f>SUM(F187:F189)</f>
        <v>19705</v>
      </c>
      <c r="G185" s="342">
        <f t="shared" si="5"/>
        <v>97.0928800197093</v>
      </c>
    </row>
    <row r="186" spans="1:7" ht="45" customHeight="1">
      <c r="A186" s="343"/>
      <c r="B186" s="344"/>
      <c r="C186" s="344"/>
      <c r="D186" s="345" t="s">
        <v>11</v>
      </c>
      <c r="E186" s="347">
        <f>SUM(E187:E189)</f>
        <v>20295</v>
      </c>
      <c r="F186" s="347">
        <f>SUM(F187:F189)</f>
        <v>19705</v>
      </c>
      <c r="G186" s="367">
        <f t="shared" si="5"/>
        <v>97.0928800197093</v>
      </c>
    </row>
    <row r="187" spans="1:7" ht="48.75" customHeight="1">
      <c r="A187" s="343"/>
      <c r="B187" s="344"/>
      <c r="C187" s="344" t="s">
        <v>157</v>
      </c>
      <c r="D187" s="345" t="s">
        <v>158</v>
      </c>
      <c r="E187" s="347">
        <v>3795</v>
      </c>
      <c r="F187" s="352">
        <v>3684.68</v>
      </c>
      <c r="G187" s="342">
        <f t="shared" si="5"/>
        <v>97.09301712779973</v>
      </c>
    </row>
    <row r="188" spans="1:7" ht="48.75" customHeight="1">
      <c r="A188" s="343"/>
      <c r="B188" s="344"/>
      <c r="C188" s="344" t="s">
        <v>159</v>
      </c>
      <c r="D188" s="345" t="s">
        <v>158</v>
      </c>
      <c r="E188" s="347">
        <v>12375</v>
      </c>
      <c r="F188" s="352">
        <v>12015.24</v>
      </c>
      <c r="G188" s="342">
        <f t="shared" si="5"/>
        <v>97.09284848484849</v>
      </c>
    </row>
    <row r="189" spans="1:7" ht="49.5" customHeight="1">
      <c r="A189" s="343"/>
      <c r="B189" s="344"/>
      <c r="C189" s="344" t="s">
        <v>160</v>
      </c>
      <c r="D189" s="345" t="s">
        <v>158</v>
      </c>
      <c r="E189" s="347">
        <v>4125</v>
      </c>
      <c r="F189" s="352">
        <v>4005.08</v>
      </c>
      <c r="G189" s="342">
        <f t="shared" si="5"/>
        <v>97.09284848484849</v>
      </c>
    </row>
    <row r="190" spans="1:7" ht="30" customHeight="1">
      <c r="A190" s="343" t="s">
        <v>22</v>
      </c>
      <c r="B190" s="344"/>
      <c r="C190" s="344"/>
      <c r="D190" s="345" t="s">
        <v>23</v>
      </c>
      <c r="E190" s="347">
        <f>SUM(E192)</f>
        <v>0</v>
      </c>
      <c r="F190" s="347">
        <f>SUM(F192)</f>
        <v>188151.72999999998</v>
      </c>
      <c r="G190" s="351">
        <v>0</v>
      </c>
    </row>
    <row r="191" spans="1:7" ht="44.25" customHeight="1">
      <c r="A191" s="343"/>
      <c r="B191" s="344"/>
      <c r="C191" s="344"/>
      <c r="D191" s="345" t="s">
        <v>11</v>
      </c>
      <c r="E191" s="347">
        <f>SUM(E193)</f>
        <v>0</v>
      </c>
      <c r="F191" s="347">
        <f>SUM(F193)</f>
        <v>187689.68</v>
      </c>
      <c r="G191" s="353">
        <v>0</v>
      </c>
    </row>
    <row r="192" spans="1:7" ht="26.25" customHeight="1">
      <c r="A192" s="343"/>
      <c r="B192" s="344" t="s">
        <v>24</v>
      </c>
      <c r="C192" s="344"/>
      <c r="D192" s="345" t="s">
        <v>25</v>
      </c>
      <c r="E192" s="347">
        <f>SUM(E194:E195)</f>
        <v>0</v>
      </c>
      <c r="F192" s="347">
        <f>SUM(F194:F195)</f>
        <v>188151.72999999998</v>
      </c>
      <c r="G192" s="351">
        <v>0</v>
      </c>
    </row>
    <row r="193" spans="1:7" ht="44.25" customHeight="1">
      <c r="A193" s="343"/>
      <c r="B193" s="344"/>
      <c r="C193" s="344"/>
      <c r="D193" s="345" t="s">
        <v>11</v>
      </c>
      <c r="E193" s="347">
        <f>SUM(E195)</f>
        <v>0</v>
      </c>
      <c r="F193" s="347">
        <f>SUM(F195)</f>
        <v>187689.68</v>
      </c>
      <c r="G193" s="353">
        <v>0</v>
      </c>
    </row>
    <row r="194" spans="1:7" ht="32.25" customHeight="1">
      <c r="A194" s="343"/>
      <c r="B194" s="344"/>
      <c r="C194" s="344" t="s">
        <v>165</v>
      </c>
      <c r="D194" s="345" t="s">
        <v>166</v>
      </c>
      <c r="E194" s="354">
        <v>0</v>
      </c>
      <c r="F194" s="352">
        <v>462.05</v>
      </c>
      <c r="G194" s="351">
        <v>0</v>
      </c>
    </row>
    <row r="195" spans="1:7" ht="83.25" customHeight="1">
      <c r="A195" s="343"/>
      <c r="B195" s="344"/>
      <c r="C195" s="344" t="s">
        <v>136</v>
      </c>
      <c r="D195" s="345" t="s">
        <v>367</v>
      </c>
      <c r="E195" s="347">
        <v>0</v>
      </c>
      <c r="F195" s="347">
        <v>187689.68</v>
      </c>
      <c r="G195" s="353">
        <v>0</v>
      </c>
    </row>
    <row r="196" spans="1:7" ht="13.5" customHeight="1">
      <c r="A196" s="343" t="s">
        <v>359</v>
      </c>
      <c r="B196" s="344"/>
      <c r="C196" s="344"/>
      <c r="D196" s="345" t="s">
        <v>360</v>
      </c>
      <c r="E196" s="347">
        <f>SUM(E198)</f>
        <v>212339</v>
      </c>
      <c r="F196" s="347">
        <f>SUM(F198)</f>
        <v>0</v>
      </c>
      <c r="G196" s="342">
        <f aca="true" t="shared" si="6" ref="G196:G201">SUM(F196/E196)*100</f>
        <v>0</v>
      </c>
    </row>
    <row r="197" spans="1:7" ht="44.25" customHeight="1">
      <c r="A197" s="343"/>
      <c r="B197" s="344"/>
      <c r="C197" s="344"/>
      <c r="D197" s="345" t="s">
        <v>11</v>
      </c>
      <c r="E197" s="347">
        <f>SUM(E199)</f>
        <v>212339</v>
      </c>
      <c r="F197" s="347">
        <f>SUM(F199)</f>
        <v>0</v>
      </c>
      <c r="G197" s="353">
        <f t="shared" si="6"/>
        <v>0</v>
      </c>
    </row>
    <row r="198" spans="1:7" ht="19.5" customHeight="1">
      <c r="A198" s="343"/>
      <c r="B198" s="344" t="s">
        <v>333</v>
      </c>
      <c r="C198" s="344"/>
      <c r="D198" s="345" t="s">
        <v>70</v>
      </c>
      <c r="E198" s="347">
        <f>SUM(E200:E200)</f>
        <v>212339</v>
      </c>
      <c r="F198" s="347">
        <f>SUM(F200:F200)</f>
        <v>0</v>
      </c>
      <c r="G198" s="342">
        <f t="shared" si="6"/>
        <v>0</v>
      </c>
    </row>
    <row r="199" spans="1:7" ht="45" customHeight="1">
      <c r="A199" s="343"/>
      <c r="B199" s="344"/>
      <c r="C199" s="344"/>
      <c r="D199" s="345" t="s">
        <v>11</v>
      </c>
      <c r="E199" s="347">
        <f>SUM(E200)</f>
        <v>212339</v>
      </c>
      <c r="F199" s="347">
        <f>SUM(F200)</f>
        <v>0</v>
      </c>
      <c r="G199" s="353">
        <f t="shared" si="6"/>
        <v>0</v>
      </c>
    </row>
    <row r="200" spans="1:7" ht="84.75" customHeight="1">
      <c r="A200" s="343"/>
      <c r="B200" s="344"/>
      <c r="C200" s="344" t="s">
        <v>136</v>
      </c>
      <c r="D200" s="345" t="s">
        <v>367</v>
      </c>
      <c r="E200" s="347">
        <v>212339</v>
      </c>
      <c r="F200" s="347">
        <v>0</v>
      </c>
      <c r="G200" s="353">
        <f t="shared" si="6"/>
        <v>0</v>
      </c>
    </row>
    <row r="201" spans="1:7" ht="27" customHeight="1">
      <c r="A201" s="343" t="s">
        <v>34</v>
      </c>
      <c r="B201" s="344"/>
      <c r="C201" s="344"/>
      <c r="D201" s="345" t="s">
        <v>35</v>
      </c>
      <c r="E201" s="347">
        <f>SUM(E203)</f>
        <v>5000</v>
      </c>
      <c r="F201" s="347">
        <f>SUM(F203)</f>
        <v>95728</v>
      </c>
      <c r="G201" s="351">
        <f t="shared" si="6"/>
        <v>1914.5600000000002</v>
      </c>
    </row>
    <row r="202" spans="1:7" ht="44.25" customHeight="1">
      <c r="A202" s="343"/>
      <c r="B202" s="344"/>
      <c r="C202" s="344"/>
      <c r="D202" s="345" t="s">
        <v>11</v>
      </c>
      <c r="E202" s="347">
        <f>SUM(E204)</f>
        <v>5000</v>
      </c>
      <c r="F202" s="347">
        <f>SUM(F204)</f>
        <v>0</v>
      </c>
      <c r="G202" s="351">
        <f aca="true" t="shared" si="7" ref="G202:G211">SUM(F202/E202)*100</f>
        <v>0</v>
      </c>
    </row>
    <row r="203" spans="1:7" ht="29.25" customHeight="1">
      <c r="A203" s="343"/>
      <c r="B203" s="344" t="s">
        <v>36</v>
      </c>
      <c r="C203" s="344"/>
      <c r="D203" s="345" t="s">
        <v>37</v>
      </c>
      <c r="E203" s="347">
        <f>SUM(E205:E206)</f>
        <v>5000</v>
      </c>
      <c r="F203" s="347">
        <f>SUM(F205:F206)</f>
        <v>95728</v>
      </c>
      <c r="G203" s="351">
        <f>SUM(F203/E203)*100</f>
        <v>1914.5600000000002</v>
      </c>
    </row>
    <row r="204" spans="1:7" ht="44.25" customHeight="1">
      <c r="A204" s="343"/>
      <c r="B204" s="344"/>
      <c r="C204" s="344"/>
      <c r="D204" s="345" t="s">
        <v>11</v>
      </c>
      <c r="E204" s="347">
        <f>SUM(E206:E206)</f>
        <v>5000</v>
      </c>
      <c r="F204" s="347">
        <f>SUM(F206:F206)</f>
        <v>0</v>
      </c>
      <c r="G204" s="351">
        <f t="shared" si="7"/>
        <v>0</v>
      </c>
    </row>
    <row r="205" spans="1:7" ht="30.75" customHeight="1">
      <c r="A205" s="343"/>
      <c r="B205" s="344"/>
      <c r="C205" s="344" t="s">
        <v>165</v>
      </c>
      <c r="D205" s="345" t="s">
        <v>166</v>
      </c>
      <c r="E205" s="347">
        <v>0</v>
      </c>
      <c r="F205" s="347">
        <v>95728</v>
      </c>
      <c r="G205" s="342">
        <v>0</v>
      </c>
    </row>
    <row r="206" spans="1:7" ht="91.5" customHeight="1">
      <c r="A206" s="343"/>
      <c r="B206" s="344"/>
      <c r="C206" s="344" t="s">
        <v>136</v>
      </c>
      <c r="D206" s="345" t="s">
        <v>368</v>
      </c>
      <c r="E206" s="347">
        <v>5000</v>
      </c>
      <c r="F206" s="352">
        <v>0</v>
      </c>
      <c r="G206" s="351">
        <f t="shared" si="7"/>
        <v>0</v>
      </c>
    </row>
    <row r="207" spans="1:7" ht="30" customHeight="1">
      <c r="A207" s="343" t="s">
        <v>137</v>
      </c>
      <c r="B207" s="344"/>
      <c r="C207" s="344"/>
      <c r="D207" s="345" t="s">
        <v>138</v>
      </c>
      <c r="E207" s="347">
        <f aca="true" t="shared" si="8" ref="E207:F209">SUM(E209)</f>
        <v>244412</v>
      </c>
      <c r="F207" s="347">
        <f t="shared" si="8"/>
        <v>50554.29</v>
      </c>
      <c r="G207" s="342">
        <f t="shared" si="7"/>
        <v>20.68404579153233</v>
      </c>
    </row>
    <row r="208" spans="1:7" ht="42" customHeight="1">
      <c r="A208" s="343"/>
      <c r="B208" s="344"/>
      <c r="C208" s="344"/>
      <c r="D208" s="345" t="s">
        <v>11</v>
      </c>
      <c r="E208" s="347">
        <f t="shared" si="8"/>
        <v>244412</v>
      </c>
      <c r="F208" s="347">
        <f t="shared" si="8"/>
        <v>50554.29</v>
      </c>
      <c r="G208" s="342">
        <f t="shared" si="7"/>
        <v>20.68404579153233</v>
      </c>
    </row>
    <row r="209" spans="1:7" ht="27.75" customHeight="1">
      <c r="A209" s="343"/>
      <c r="B209" s="344" t="s">
        <v>139</v>
      </c>
      <c r="C209" s="344"/>
      <c r="D209" s="345" t="s">
        <v>70</v>
      </c>
      <c r="E209" s="347">
        <f t="shared" si="8"/>
        <v>244412</v>
      </c>
      <c r="F209" s="347">
        <f t="shared" si="8"/>
        <v>50554.29</v>
      </c>
      <c r="G209" s="342">
        <f t="shared" si="7"/>
        <v>20.68404579153233</v>
      </c>
    </row>
    <row r="210" spans="1:7" ht="42" customHeight="1">
      <c r="A210" s="343"/>
      <c r="B210" s="344"/>
      <c r="C210" s="344"/>
      <c r="D210" s="345" t="s">
        <v>11</v>
      </c>
      <c r="E210" s="347">
        <f>SUM(E211)</f>
        <v>244412</v>
      </c>
      <c r="F210" s="347">
        <f>SUM(F211)</f>
        <v>50554.29</v>
      </c>
      <c r="G210" s="342">
        <f t="shared" si="7"/>
        <v>20.68404579153233</v>
      </c>
    </row>
    <row r="211" spans="1:7" ht="83.25" customHeight="1">
      <c r="A211" s="343"/>
      <c r="B211" s="344"/>
      <c r="C211" s="344" t="s">
        <v>136</v>
      </c>
      <c r="D211" s="345" t="s">
        <v>369</v>
      </c>
      <c r="E211" s="347">
        <v>244412</v>
      </c>
      <c r="F211" s="347">
        <v>50554.29</v>
      </c>
      <c r="G211" s="342">
        <f t="shared" si="7"/>
        <v>20.68404579153233</v>
      </c>
    </row>
    <row r="212" spans="1:7" ht="22.5" customHeight="1">
      <c r="A212" s="343" t="s">
        <v>105</v>
      </c>
      <c r="B212" s="344"/>
      <c r="C212" s="344"/>
      <c r="D212" s="345" t="s">
        <v>106</v>
      </c>
      <c r="E212" s="347">
        <f>SUM(E214+E217)</f>
        <v>250000</v>
      </c>
      <c r="F212" s="347">
        <f>SUM(F214+F217)</f>
        <v>1696.68</v>
      </c>
      <c r="G212" s="342">
        <f>SUM(F212/E212)*100</f>
        <v>0.678672</v>
      </c>
    </row>
    <row r="213" spans="1:7" ht="43.5" customHeight="1">
      <c r="A213" s="343"/>
      <c r="B213" s="344"/>
      <c r="C213" s="344"/>
      <c r="D213" s="345" t="s">
        <v>11</v>
      </c>
      <c r="E213" s="347">
        <f>SUM(E215)</f>
        <v>0</v>
      </c>
      <c r="F213" s="347">
        <f>F218</f>
        <v>1600.68</v>
      </c>
      <c r="G213" s="342">
        <v>0</v>
      </c>
    </row>
    <row r="214" spans="1:7" ht="23.25" customHeight="1">
      <c r="A214" s="343"/>
      <c r="B214" s="344" t="s">
        <v>107</v>
      </c>
      <c r="C214" s="344"/>
      <c r="D214" s="345" t="s">
        <v>363</v>
      </c>
      <c r="E214" s="347">
        <f>SUM(E216)</f>
        <v>250000</v>
      </c>
      <c r="F214" s="347">
        <f>SUM(F216)</f>
        <v>0</v>
      </c>
      <c r="G214" s="342">
        <f>SUM(F214/E214)*100</f>
        <v>0</v>
      </c>
    </row>
    <row r="215" spans="1:7" ht="43.5" customHeight="1">
      <c r="A215" s="343"/>
      <c r="B215" s="344"/>
      <c r="C215" s="344"/>
      <c r="D215" s="345" t="s">
        <v>11</v>
      </c>
      <c r="E215" s="347">
        <v>0</v>
      </c>
      <c r="F215" s="347">
        <v>0</v>
      </c>
      <c r="G215" s="342">
        <v>0</v>
      </c>
    </row>
    <row r="216" spans="1:7" ht="46.5" customHeight="1">
      <c r="A216" s="343"/>
      <c r="B216" s="344"/>
      <c r="C216" s="344" t="s">
        <v>361</v>
      </c>
      <c r="D216" s="345" t="s">
        <v>362</v>
      </c>
      <c r="E216" s="347">
        <v>250000</v>
      </c>
      <c r="F216" s="347">
        <v>0</v>
      </c>
      <c r="G216" s="353">
        <v>0</v>
      </c>
    </row>
    <row r="217" spans="1:7" ht="24.75" customHeight="1">
      <c r="A217" s="343"/>
      <c r="B217" s="344" t="s">
        <v>111</v>
      </c>
      <c r="C217" s="344"/>
      <c r="D217" s="345" t="s">
        <v>112</v>
      </c>
      <c r="E217" s="347">
        <f>SUM(E219:E220)</f>
        <v>0</v>
      </c>
      <c r="F217" s="347">
        <f>SUM(F219:F220)</f>
        <v>1696.68</v>
      </c>
      <c r="G217" s="342">
        <v>0</v>
      </c>
    </row>
    <row r="218" spans="1:7" ht="44.25" customHeight="1">
      <c r="A218" s="343"/>
      <c r="B218" s="344"/>
      <c r="C218" s="344"/>
      <c r="D218" s="345" t="s">
        <v>11</v>
      </c>
      <c r="E218" s="347">
        <v>0</v>
      </c>
      <c r="F218" s="347">
        <f>F220</f>
        <v>1600.68</v>
      </c>
      <c r="G218" s="342">
        <v>0</v>
      </c>
    </row>
    <row r="219" spans="1:7" ht="28.5" customHeight="1">
      <c r="A219" s="343"/>
      <c r="B219" s="344"/>
      <c r="C219" s="344" t="s">
        <v>165</v>
      </c>
      <c r="D219" s="345" t="s">
        <v>166</v>
      </c>
      <c r="E219" s="347">
        <v>0</v>
      </c>
      <c r="F219" s="352">
        <v>96</v>
      </c>
      <c r="G219" s="342">
        <v>0</v>
      </c>
    </row>
    <row r="220" spans="1:7" ht="78" customHeight="1">
      <c r="A220" s="343"/>
      <c r="B220" s="344"/>
      <c r="C220" s="344" t="s">
        <v>136</v>
      </c>
      <c r="D220" s="345" t="s">
        <v>369</v>
      </c>
      <c r="E220" s="347">
        <v>0</v>
      </c>
      <c r="F220" s="347">
        <v>1600.68</v>
      </c>
      <c r="G220" s="353">
        <v>0</v>
      </c>
    </row>
    <row r="221" spans="1:7" ht="34.5" customHeight="1">
      <c r="A221" s="343" t="s">
        <v>116</v>
      </c>
      <c r="B221" s="344"/>
      <c r="C221" s="344"/>
      <c r="D221" s="345" t="s">
        <v>117</v>
      </c>
      <c r="E221" s="347">
        <f aca="true" t="shared" si="9" ref="E221:F223">SUM(E223)</f>
        <v>0</v>
      </c>
      <c r="F221" s="347">
        <f t="shared" si="9"/>
        <v>55312.73</v>
      </c>
      <c r="G221" s="342">
        <v>0</v>
      </c>
    </row>
    <row r="222" spans="1:7" ht="45" customHeight="1">
      <c r="A222" s="343"/>
      <c r="B222" s="344"/>
      <c r="C222" s="344"/>
      <c r="D222" s="345" t="s">
        <v>11</v>
      </c>
      <c r="E222" s="347">
        <f t="shared" si="9"/>
        <v>0</v>
      </c>
      <c r="F222" s="347">
        <f t="shared" si="9"/>
        <v>0</v>
      </c>
      <c r="G222" s="351">
        <v>0</v>
      </c>
    </row>
    <row r="223" spans="1:7" ht="36.75" customHeight="1">
      <c r="A223" s="343"/>
      <c r="B223" s="344" t="s">
        <v>120</v>
      </c>
      <c r="C223" s="344"/>
      <c r="D223" s="345" t="s">
        <v>121</v>
      </c>
      <c r="E223" s="347">
        <f t="shared" si="9"/>
        <v>0</v>
      </c>
      <c r="F223" s="347">
        <f t="shared" si="9"/>
        <v>55312.73</v>
      </c>
      <c r="G223" s="351">
        <v>0</v>
      </c>
    </row>
    <row r="224" spans="1:7" ht="44.25" customHeight="1">
      <c r="A224" s="343"/>
      <c r="B224" s="344"/>
      <c r="C224" s="344"/>
      <c r="D224" s="345" t="s">
        <v>11</v>
      </c>
      <c r="E224" s="347">
        <v>0</v>
      </c>
      <c r="F224" s="347">
        <v>0</v>
      </c>
      <c r="G224" s="351">
        <v>0</v>
      </c>
    </row>
    <row r="225" spans="1:7" ht="78.75" customHeight="1">
      <c r="A225" s="343"/>
      <c r="B225" s="344"/>
      <c r="C225" s="344" t="s">
        <v>384</v>
      </c>
      <c r="D225" s="345" t="s">
        <v>385</v>
      </c>
      <c r="E225" s="347">
        <v>0</v>
      </c>
      <c r="F225" s="347">
        <v>55312.73</v>
      </c>
      <c r="G225" s="353">
        <v>0</v>
      </c>
    </row>
    <row r="226" spans="1:7" ht="29.25" customHeight="1">
      <c r="A226" s="359" t="s">
        <v>135</v>
      </c>
      <c r="B226" s="360"/>
      <c r="C226" s="360"/>
      <c r="D226" s="360"/>
      <c r="E226" s="361">
        <f>SUM(E183+E190+E196+E201+E207+E212+E221)</f>
        <v>732046</v>
      </c>
      <c r="F226" s="361">
        <f>SUM(F183+F190+F196+F201+F207+F212+F221)</f>
        <v>411148.42999999993</v>
      </c>
      <c r="G226" s="362">
        <f>SUM(F226/E226)*100</f>
        <v>56.16428885616477</v>
      </c>
    </row>
    <row r="227" spans="1:7" ht="43.5" customHeight="1">
      <c r="A227" s="363"/>
      <c r="B227" s="364"/>
      <c r="C227" s="364"/>
      <c r="D227" s="345" t="s">
        <v>11</v>
      </c>
      <c r="E227" s="347">
        <f>SUM(E184+E191+E197+E202+E208+E213+E222)</f>
        <v>482046</v>
      </c>
      <c r="F227" s="347">
        <f>SUM(F184+F191+F197+F202+F208+F213+F222)</f>
        <v>259549.65</v>
      </c>
      <c r="G227" s="342">
        <f>SUM(F227/E227)*100</f>
        <v>53.84333652804919</v>
      </c>
    </row>
    <row r="228" spans="1:7" ht="31.5" customHeight="1">
      <c r="A228" s="337" t="s">
        <v>140</v>
      </c>
      <c r="B228" s="338"/>
      <c r="C228" s="338"/>
      <c r="D228" s="339"/>
      <c r="E228" s="361">
        <f>SUM(E180+E226)</f>
        <v>70202821</v>
      </c>
      <c r="F228" s="361">
        <f>SUM(F180+F226)</f>
        <v>39172883.33</v>
      </c>
      <c r="G228" s="362">
        <f>SUM(F228/E228)*100</f>
        <v>55.799585788724926</v>
      </c>
    </row>
    <row r="229" spans="1:7" ht="45" customHeight="1" thickBot="1">
      <c r="A229" s="368"/>
      <c r="B229" s="369"/>
      <c r="C229" s="369"/>
      <c r="D229" s="370" t="s">
        <v>11</v>
      </c>
      <c r="E229" s="371">
        <f>SUM(E227+E181)</f>
        <v>1730758</v>
      </c>
      <c r="F229" s="371">
        <f>SUM(F227+F181)</f>
        <v>1457401.45</v>
      </c>
      <c r="G229" s="372">
        <f>SUM(F229/E229)*100</f>
        <v>84.20596351425213</v>
      </c>
    </row>
    <row r="230" spans="1:7" ht="12.75">
      <c r="A230" s="373"/>
      <c r="B230" s="373"/>
      <c r="C230" s="373"/>
      <c r="D230" s="373"/>
      <c r="E230" s="322"/>
      <c r="F230" s="323"/>
      <c r="G230" s="324"/>
    </row>
    <row r="231" spans="1:7" ht="12.75">
      <c r="A231" s="373"/>
      <c r="B231" s="373"/>
      <c r="C231" s="373"/>
      <c r="D231" s="373"/>
      <c r="E231" s="322"/>
      <c r="F231" s="374"/>
      <c r="G231" s="324"/>
    </row>
    <row r="232" spans="1:7" ht="46.5" customHeight="1">
      <c r="A232" s="375" t="s">
        <v>386</v>
      </c>
      <c r="B232" s="375"/>
      <c r="C232" s="375"/>
      <c r="D232" s="375"/>
      <c r="E232" s="375"/>
      <c r="F232" s="375"/>
      <c r="G232" s="375"/>
    </row>
  </sheetData>
  <sheetProtection/>
  <mergeCells count="12">
    <mergeCell ref="A229:C229"/>
    <mergeCell ref="A226:D226"/>
    <mergeCell ref="A227:C227"/>
    <mergeCell ref="A181:C181"/>
    <mergeCell ref="A182:D182"/>
    <mergeCell ref="A232:G232"/>
    <mergeCell ref="A180:D180"/>
    <mergeCell ref="A7:D7"/>
    <mergeCell ref="A4:B4"/>
    <mergeCell ref="C4:D4"/>
    <mergeCell ref="A1:G3"/>
    <mergeCell ref="A228:D228"/>
  </mergeCells>
  <printOptions/>
  <pageMargins left="0.7480314960629921" right="0.7480314960629921" top="1.220472440944882" bottom="0.984251968503937" header="0.5118110236220472" footer="0.5118110236220472"/>
  <pageSetup horizontalDpi="600" verticalDpi="600" orientation="portrait" paperSize="9" r:id="rId1"/>
  <headerFooter>
    <oddHeader xml:space="preserve">&amp;RZałącznik Nr 1
do Informacji o przebiegu wykonania budżetu
Powiatu Opatowskiego za I półrocze 2015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97"/>
  <sheetViews>
    <sheetView showGridLines="0" workbookViewId="0" topLeftCell="A1">
      <pane ySplit="3495" topLeftCell="A1" activePane="bottomLeft" state="split"/>
      <selection pane="topLeft" activeCell="N1" sqref="N1:O1"/>
      <selection pane="bottomLeft" activeCell="L98" sqref="L98"/>
    </sheetView>
  </sheetViews>
  <sheetFormatPr defaultColWidth="9.33203125" defaultRowHeight="12.75"/>
  <cols>
    <col min="1" max="1" width="4.33203125" style="6" customWidth="1"/>
    <col min="2" max="2" width="5" style="6" customWidth="1"/>
    <col min="3" max="4" width="6" style="6" customWidth="1"/>
    <col min="5" max="5" width="7.83203125" style="6" customWidth="1"/>
    <col min="6" max="6" width="4.33203125" style="6" customWidth="1"/>
    <col min="7" max="7" width="12.5" style="6" customWidth="1"/>
    <col min="8" max="8" width="7.16015625" style="6" customWidth="1"/>
    <col min="9" max="9" width="12.5" style="6" customWidth="1"/>
    <col min="10" max="10" width="12" style="6" customWidth="1"/>
    <col min="11" max="11" width="12.16015625" style="6" customWidth="1"/>
    <col min="12" max="12" width="11.83203125" style="6" customWidth="1"/>
    <col min="13" max="13" width="10.66015625" style="6" customWidth="1"/>
    <col min="14" max="14" width="11.5" style="6" customWidth="1"/>
    <col min="15" max="15" width="9.83203125" style="6" customWidth="1"/>
    <col min="16" max="16" width="9.5" style="6" customWidth="1"/>
    <col min="17" max="17" width="9.33203125" style="6" customWidth="1"/>
    <col min="18" max="19" width="11" style="6" customWidth="1"/>
    <col min="20" max="20" width="11.33203125" style="6" customWidth="1"/>
    <col min="21" max="21" width="10" style="6" customWidth="1"/>
    <col min="22" max="16384" width="9.33203125" style="6" customWidth="1"/>
  </cols>
  <sheetData>
    <row r="1" spans="19:21" ht="12.75">
      <c r="S1" s="50"/>
      <c r="T1" s="51"/>
      <c r="U1" s="9"/>
    </row>
    <row r="2" spans="1:21" ht="9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>
      <c r="A3" s="143" t="s">
        <v>370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0.5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1" ht="15" customHeight="1">
      <c r="A5" s="237" t="s">
        <v>0</v>
      </c>
      <c r="B5" s="238" t="s">
        <v>1</v>
      </c>
      <c r="C5" s="238" t="s">
        <v>3</v>
      </c>
      <c r="D5" s="238"/>
      <c r="E5" s="238" t="s">
        <v>147</v>
      </c>
      <c r="F5" s="238"/>
      <c r="G5" s="239" t="s">
        <v>371</v>
      </c>
      <c r="H5" s="240" t="s">
        <v>141</v>
      </c>
      <c r="I5" s="241" t="s">
        <v>253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42"/>
    </row>
    <row r="6" spans="1:21" ht="7.5" customHeight="1">
      <c r="A6" s="243"/>
      <c r="B6" s="244"/>
      <c r="C6" s="244"/>
      <c r="D6" s="244"/>
      <c r="E6" s="244"/>
      <c r="F6" s="244"/>
      <c r="G6" s="245"/>
      <c r="H6" s="246"/>
      <c r="I6" s="247" t="s">
        <v>252</v>
      </c>
      <c r="J6" s="244" t="s">
        <v>246</v>
      </c>
      <c r="K6" s="244"/>
      <c r="L6" s="244"/>
      <c r="M6" s="244"/>
      <c r="N6" s="244"/>
      <c r="O6" s="244"/>
      <c r="P6" s="244"/>
      <c r="Q6" s="244"/>
      <c r="R6" s="244" t="s">
        <v>251</v>
      </c>
      <c r="S6" s="244" t="s">
        <v>246</v>
      </c>
      <c r="T6" s="244"/>
      <c r="U6" s="248"/>
    </row>
    <row r="7" spans="1:21" ht="9.75" customHeight="1">
      <c r="A7" s="243"/>
      <c r="B7" s="244"/>
      <c r="C7" s="244"/>
      <c r="D7" s="244"/>
      <c r="E7" s="244"/>
      <c r="F7" s="244"/>
      <c r="G7" s="245"/>
      <c r="H7" s="246"/>
      <c r="I7" s="247"/>
      <c r="J7" s="244"/>
      <c r="K7" s="244"/>
      <c r="L7" s="244"/>
      <c r="M7" s="244"/>
      <c r="N7" s="244"/>
      <c r="O7" s="244"/>
      <c r="P7" s="244"/>
      <c r="Q7" s="244"/>
      <c r="R7" s="244"/>
      <c r="S7" s="244" t="s">
        <v>250</v>
      </c>
      <c r="T7" s="249" t="s">
        <v>249</v>
      </c>
      <c r="U7" s="250" t="s">
        <v>248</v>
      </c>
    </row>
    <row r="8" spans="1:21" ht="11.25" customHeight="1">
      <c r="A8" s="243"/>
      <c r="B8" s="244"/>
      <c r="C8" s="244"/>
      <c r="D8" s="244"/>
      <c r="E8" s="244"/>
      <c r="F8" s="244"/>
      <c r="G8" s="245"/>
      <c r="H8" s="246"/>
      <c r="I8" s="247"/>
      <c r="J8" s="244" t="s">
        <v>247</v>
      </c>
      <c r="K8" s="244" t="s">
        <v>246</v>
      </c>
      <c r="L8" s="244"/>
      <c r="M8" s="244" t="s">
        <v>245</v>
      </c>
      <c r="N8" s="244" t="s">
        <v>244</v>
      </c>
      <c r="O8" s="244" t="s">
        <v>243</v>
      </c>
      <c r="P8" s="244" t="s">
        <v>242</v>
      </c>
      <c r="Q8" s="244" t="s">
        <v>241</v>
      </c>
      <c r="R8" s="244"/>
      <c r="S8" s="244"/>
      <c r="T8" s="249"/>
      <c r="U8" s="250"/>
    </row>
    <row r="9" spans="1:21" ht="8.25" customHeight="1">
      <c r="A9" s="243"/>
      <c r="B9" s="244"/>
      <c r="C9" s="244"/>
      <c r="D9" s="244"/>
      <c r="E9" s="244"/>
      <c r="F9" s="244"/>
      <c r="G9" s="245"/>
      <c r="H9" s="246"/>
      <c r="I9" s="247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9" t="s">
        <v>240</v>
      </c>
      <c r="U9" s="250"/>
    </row>
    <row r="10" spans="1:21" ht="57" customHeight="1" thickBot="1">
      <c r="A10" s="251"/>
      <c r="B10" s="252"/>
      <c r="C10" s="252"/>
      <c r="D10" s="252"/>
      <c r="E10" s="252"/>
      <c r="F10" s="252"/>
      <c r="G10" s="253"/>
      <c r="H10" s="254"/>
      <c r="I10" s="255"/>
      <c r="J10" s="252"/>
      <c r="K10" s="256" t="s">
        <v>239</v>
      </c>
      <c r="L10" s="256" t="s">
        <v>238</v>
      </c>
      <c r="M10" s="252"/>
      <c r="N10" s="252"/>
      <c r="O10" s="252"/>
      <c r="P10" s="252"/>
      <c r="Q10" s="252"/>
      <c r="R10" s="252"/>
      <c r="S10" s="252"/>
      <c r="T10" s="257"/>
      <c r="U10" s="258"/>
    </row>
    <row r="11" spans="1:21" s="5" customFormat="1" ht="20.25" customHeight="1" thickBot="1">
      <c r="A11" s="259" t="s">
        <v>4</v>
      </c>
      <c r="B11" s="260" t="s">
        <v>5</v>
      </c>
      <c r="C11" s="253" t="s">
        <v>6</v>
      </c>
      <c r="D11" s="253"/>
      <c r="E11" s="253" t="s">
        <v>7</v>
      </c>
      <c r="F11" s="253"/>
      <c r="G11" s="260" t="s">
        <v>237</v>
      </c>
      <c r="H11" s="261" t="s">
        <v>236</v>
      </c>
      <c r="I11" s="259" t="s">
        <v>235</v>
      </c>
      <c r="J11" s="260" t="s">
        <v>234</v>
      </c>
      <c r="K11" s="260" t="s">
        <v>233</v>
      </c>
      <c r="L11" s="260" t="s">
        <v>232</v>
      </c>
      <c r="M11" s="260" t="s">
        <v>231</v>
      </c>
      <c r="N11" s="260" t="s">
        <v>230</v>
      </c>
      <c r="O11" s="260" t="s">
        <v>229</v>
      </c>
      <c r="P11" s="260" t="s">
        <v>228</v>
      </c>
      <c r="Q11" s="260" t="s">
        <v>227</v>
      </c>
      <c r="R11" s="260" t="s">
        <v>226</v>
      </c>
      <c r="S11" s="260" t="s">
        <v>225</v>
      </c>
      <c r="T11" s="261" t="s">
        <v>224</v>
      </c>
      <c r="U11" s="262" t="s">
        <v>223</v>
      </c>
    </row>
    <row r="12" spans="1:21" s="8" customFormat="1" ht="26.25" customHeight="1">
      <c r="A12" s="263" t="s">
        <v>9</v>
      </c>
      <c r="B12" s="264"/>
      <c r="C12" s="265" t="s">
        <v>10</v>
      </c>
      <c r="D12" s="265"/>
      <c r="E12" s="266">
        <f>SUM(E13:F14)</f>
        <v>50295</v>
      </c>
      <c r="F12" s="266"/>
      <c r="G12" s="267">
        <f>SUM(G13:G14)</f>
        <v>24705</v>
      </c>
      <c r="H12" s="267">
        <f aca="true" t="shared" si="0" ref="H12:H46">SUM(G12/E12)*100</f>
        <v>49.120190873844315</v>
      </c>
      <c r="I12" s="267">
        <f aca="true" t="shared" si="1" ref="I12:U12">SUM(I13:I14)</f>
        <v>5000</v>
      </c>
      <c r="J12" s="267">
        <f t="shared" si="1"/>
        <v>5000</v>
      </c>
      <c r="K12" s="267">
        <f t="shared" si="1"/>
        <v>0</v>
      </c>
      <c r="L12" s="267">
        <f t="shared" si="1"/>
        <v>5000</v>
      </c>
      <c r="M12" s="267">
        <f t="shared" si="1"/>
        <v>0</v>
      </c>
      <c r="N12" s="267">
        <f t="shared" si="1"/>
        <v>0</v>
      </c>
      <c r="O12" s="267">
        <f t="shared" si="1"/>
        <v>0</v>
      </c>
      <c r="P12" s="267">
        <f t="shared" si="1"/>
        <v>0</v>
      </c>
      <c r="Q12" s="267">
        <f t="shared" si="1"/>
        <v>0</v>
      </c>
      <c r="R12" s="267">
        <f t="shared" si="1"/>
        <v>19705</v>
      </c>
      <c r="S12" s="267">
        <f t="shared" si="1"/>
        <v>19705</v>
      </c>
      <c r="T12" s="267">
        <f t="shared" si="1"/>
        <v>16020.32</v>
      </c>
      <c r="U12" s="268">
        <f t="shared" si="1"/>
        <v>0</v>
      </c>
    </row>
    <row r="13" spans="1:21" ht="37.5" customHeight="1">
      <c r="A13" s="269"/>
      <c r="B13" s="270" t="s">
        <v>12</v>
      </c>
      <c r="C13" s="271" t="s">
        <v>13</v>
      </c>
      <c r="D13" s="271"/>
      <c r="E13" s="272">
        <v>30295</v>
      </c>
      <c r="F13" s="272"/>
      <c r="G13" s="273">
        <f>SUM(I13+R13)</f>
        <v>19705</v>
      </c>
      <c r="H13" s="273">
        <f t="shared" si="0"/>
        <v>65.0437365901964</v>
      </c>
      <c r="I13" s="273">
        <f>SUM(J13+M13+N13+O13+P13+Q13)</f>
        <v>0</v>
      </c>
      <c r="J13" s="273">
        <f>SUM(K13:L13)</f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273">
        <v>19705</v>
      </c>
      <c r="S13" s="273">
        <v>19705</v>
      </c>
      <c r="T13" s="274">
        <v>16020.32</v>
      </c>
      <c r="U13" s="275">
        <v>0</v>
      </c>
    </row>
    <row r="14" spans="1:21" ht="21" customHeight="1">
      <c r="A14" s="276"/>
      <c r="B14" s="270" t="s">
        <v>222</v>
      </c>
      <c r="C14" s="271" t="s">
        <v>70</v>
      </c>
      <c r="D14" s="271"/>
      <c r="E14" s="272">
        <v>20000</v>
      </c>
      <c r="F14" s="272"/>
      <c r="G14" s="273">
        <f>SUM(I14+R14)</f>
        <v>5000</v>
      </c>
      <c r="H14" s="273">
        <f t="shared" si="0"/>
        <v>25</v>
      </c>
      <c r="I14" s="273">
        <f>SUM(J14+M14+N14+O14+P14+Q14)</f>
        <v>5000</v>
      </c>
      <c r="J14" s="273">
        <f>SUM(K14:L14)</f>
        <v>5000</v>
      </c>
      <c r="K14" s="273">
        <v>0</v>
      </c>
      <c r="L14" s="273">
        <v>5000</v>
      </c>
      <c r="M14" s="273">
        <v>0</v>
      </c>
      <c r="N14" s="273">
        <v>0</v>
      </c>
      <c r="O14" s="273">
        <v>0</v>
      </c>
      <c r="P14" s="273">
        <v>0</v>
      </c>
      <c r="Q14" s="273">
        <v>0</v>
      </c>
      <c r="R14" s="273">
        <f>SUM(S14)</f>
        <v>0</v>
      </c>
      <c r="S14" s="273">
        <v>0</v>
      </c>
      <c r="T14" s="274">
        <v>0</v>
      </c>
      <c r="U14" s="275">
        <v>0</v>
      </c>
    </row>
    <row r="15" spans="1:21" s="8" customFormat="1" ht="14.25" customHeight="1">
      <c r="A15" s="277" t="s">
        <v>16</v>
      </c>
      <c r="B15" s="278"/>
      <c r="C15" s="279" t="s">
        <v>17</v>
      </c>
      <c r="D15" s="279"/>
      <c r="E15" s="280">
        <f>SUM(E16:F17)</f>
        <v>429868</v>
      </c>
      <c r="F15" s="280"/>
      <c r="G15" s="281">
        <f>SUM(G16:G17)</f>
        <v>196449.36</v>
      </c>
      <c r="H15" s="281">
        <f t="shared" si="0"/>
        <v>45.69992648906175</v>
      </c>
      <c r="I15" s="281">
        <f aca="true" t="shared" si="2" ref="I15:U15">SUM(I16:I17)</f>
        <v>196449.36</v>
      </c>
      <c r="J15" s="281">
        <f t="shared" si="2"/>
        <v>83263.2</v>
      </c>
      <c r="K15" s="281">
        <f t="shared" si="2"/>
        <v>0</v>
      </c>
      <c r="L15" s="281">
        <f t="shared" si="2"/>
        <v>83263.2</v>
      </c>
      <c r="M15" s="281">
        <f t="shared" si="2"/>
        <v>0</v>
      </c>
      <c r="N15" s="281">
        <f t="shared" si="2"/>
        <v>113186.16</v>
      </c>
      <c r="O15" s="281">
        <f t="shared" si="2"/>
        <v>0</v>
      </c>
      <c r="P15" s="281">
        <f t="shared" si="2"/>
        <v>0</v>
      </c>
      <c r="Q15" s="281">
        <f t="shared" si="2"/>
        <v>0</v>
      </c>
      <c r="R15" s="281">
        <f t="shared" si="2"/>
        <v>0</v>
      </c>
      <c r="S15" s="281">
        <f t="shared" si="2"/>
        <v>0</v>
      </c>
      <c r="T15" s="281">
        <f t="shared" si="2"/>
        <v>0</v>
      </c>
      <c r="U15" s="282">
        <f t="shared" si="2"/>
        <v>0</v>
      </c>
    </row>
    <row r="16" spans="1:21" ht="22.5" customHeight="1">
      <c r="A16" s="269"/>
      <c r="B16" s="270" t="s">
        <v>18</v>
      </c>
      <c r="C16" s="271" t="s">
        <v>19</v>
      </c>
      <c r="D16" s="271"/>
      <c r="E16" s="272">
        <v>253768</v>
      </c>
      <c r="F16" s="272"/>
      <c r="G16" s="273">
        <f>SUM(I16+R16)</f>
        <v>113186.16</v>
      </c>
      <c r="H16" s="273">
        <f t="shared" si="0"/>
        <v>44.602219349957444</v>
      </c>
      <c r="I16" s="273">
        <f>SUM(J16+M16+N16+O16+P16+Q16)</f>
        <v>113186.16</v>
      </c>
      <c r="J16" s="273">
        <f>SUM(K16:L16)</f>
        <v>0</v>
      </c>
      <c r="K16" s="273">
        <v>0</v>
      </c>
      <c r="L16" s="273">
        <v>0</v>
      </c>
      <c r="M16" s="273">
        <v>0</v>
      </c>
      <c r="N16" s="273">
        <v>113186.16</v>
      </c>
      <c r="O16" s="273">
        <v>0</v>
      </c>
      <c r="P16" s="273">
        <v>0</v>
      </c>
      <c r="Q16" s="273">
        <v>0</v>
      </c>
      <c r="R16" s="273">
        <f>SUM(S16)</f>
        <v>0</v>
      </c>
      <c r="S16" s="273">
        <v>0</v>
      </c>
      <c r="T16" s="274">
        <v>0</v>
      </c>
      <c r="U16" s="275">
        <v>0</v>
      </c>
    </row>
    <row r="17" spans="1:21" ht="27.75" customHeight="1">
      <c r="A17" s="276"/>
      <c r="B17" s="270" t="s">
        <v>221</v>
      </c>
      <c r="C17" s="271" t="s">
        <v>220</v>
      </c>
      <c r="D17" s="271"/>
      <c r="E17" s="272">
        <v>176100</v>
      </c>
      <c r="F17" s="272"/>
      <c r="G17" s="273">
        <f>SUM(I17+R17)</f>
        <v>83263.2</v>
      </c>
      <c r="H17" s="273">
        <f t="shared" si="0"/>
        <v>47.281771720613285</v>
      </c>
      <c r="I17" s="273">
        <f>SUM(J17+M17+N17+O17+P17+Q17)</f>
        <v>83263.2</v>
      </c>
      <c r="J17" s="273">
        <f>SUM(K17:L17)</f>
        <v>83263.2</v>
      </c>
      <c r="K17" s="273">
        <v>0</v>
      </c>
      <c r="L17" s="273">
        <v>83263.2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f>SUM(S17)</f>
        <v>0</v>
      </c>
      <c r="S17" s="273">
        <v>0</v>
      </c>
      <c r="T17" s="274">
        <v>0</v>
      </c>
      <c r="U17" s="275">
        <v>0</v>
      </c>
    </row>
    <row r="18" spans="1:21" s="8" customFormat="1" ht="20.25" customHeight="1">
      <c r="A18" s="277" t="s">
        <v>22</v>
      </c>
      <c r="B18" s="278"/>
      <c r="C18" s="279" t="s">
        <v>23</v>
      </c>
      <c r="D18" s="279"/>
      <c r="E18" s="280">
        <f>SUM(E19:F20)</f>
        <v>11969208</v>
      </c>
      <c r="F18" s="280"/>
      <c r="G18" s="281">
        <f>SUM(G19:G20)</f>
        <v>5279542.39</v>
      </c>
      <c r="H18" s="281">
        <f t="shared" si="0"/>
        <v>44.10937122990928</v>
      </c>
      <c r="I18" s="281">
        <f aca="true" t="shared" si="3" ref="I18:U18">SUM(I19:I20)</f>
        <v>5279542.39</v>
      </c>
      <c r="J18" s="281">
        <f t="shared" si="3"/>
        <v>5272805.25</v>
      </c>
      <c r="K18" s="281">
        <f t="shared" si="3"/>
        <v>455878.61</v>
      </c>
      <c r="L18" s="281">
        <f t="shared" si="3"/>
        <v>4816926.64</v>
      </c>
      <c r="M18" s="281">
        <f t="shared" si="3"/>
        <v>0</v>
      </c>
      <c r="N18" s="281">
        <f t="shared" si="3"/>
        <v>6737.14</v>
      </c>
      <c r="O18" s="281">
        <f t="shared" si="3"/>
        <v>0</v>
      </c>
      <c r="P18" s="281">
        <f t="shared" si="3"/>
        <v>0</v>
      </c>
      <c r="Q18" s="281">
        <f t="shared" si="3"/>
        <v>0</v>
      </c>
      <c r="R18" s="281">
        <f t="shared" si="3"/>
        <v>0</v>
      </c>
      <c r="S18" s="281">
        <f t="shared" si="3"/>
        <v>0</v>
      </c>
      <c r="T18" s="283">
        <f t="shared" si="3"/>
        <v>0</v>
      </c>
      <c r="U18" s="282">
        <f t="shared" si="3"/>
        <v>0</v>
      </c>
    </row>
    <row r="19" spans="1:21" ht="23.25" customHeight="1">
      <c r="A19" s="269"/>
      <c r="B19" s="270" t="s">
        <v>24</v>
      </c>
      <c r="C19" s="271" t="s">
        <v>25</v>
      </c>
      <c r="D19" s="271"/>
      <c r="E19" s="272">
        <v>8119208</v>
      </c>
      <c r="F19" s="272"/>
      <c r="G19" s="273">
        <f>SUM(I19+R19)</f>
        <v>5100130.75</v>
      </c>
      <c r="H19" s="273">
        <f t="shared" si="0"/>
        <v>62.81561883868476</v>
      </c>
      <c r="I19" s="273">
        <f>SUM(J19+M19+N19+O19+P19+Q19)</f>
        <v>5100130.75</v>
      </c>
      <c r="J19" s="273">
        <f>SUM(K19:L19)</f>
        <v>5093393.61</v>
      </c>
      <c r="K19" s="273">
        <v>455878.61</v>
      </c>
      <c r="L19" s="273">
        <v>4637515</v>
      </c>
      <c r="M19" s="273">
        <v>0</v>
      </c>
      <c r="N19" s="273">
        <v>6737.14</v>
      </c>
      <c r="O19" s="273">
        <v>0</v>
      </c>
      <c r="P19" s="273">
        <v>0</v>
      </c>
      <c r="Q19" s="273">
        <v>0</v>
      </c>
      <c r="R19" s="273">
        <v>0</v>
      </c>
      <c r="S19" s="273">
        <v>0</v>
      </c>
      <c r="T19" s="274">
        <v>0</v>
      </c>
      <c r="U19" s="275">
        <v>0</v>
      </c>
    </row>
    <row r="20" spans="1:21" ht="29.25" customHeight="1">
      <c r="A20" s="276"/>
      <c r="B20" s="270" t="s">
        <v>32</v>
      </c>
      <c r="C20" s="271" t="s">
        <v>33</v>
      </c>
      <c r="D20" s="271"/>
      <c r="E20" s="272">
        <v>3850000</v>
      </c>
      <c r="F20" s="272"/>
      <c r="G20" s="273">
        <f>SUM(I20+R20)</f>
        <v>179411.64</v>
      </c>
      <c r="H20" s="273">
        <f t="shared" si="0"/>
        <v>4.660042597402598</v>
      </c>
      <c r="I20" s="273">
        <f>SUM(J20+M20+N20+O20+P20+Q20)</f>
        <v>179411.64</v>
      </c>
      <c r="J20" s="273">
        <f>SUM(K20:L20)</f>
        <v>179411.64</v>
      </c>
      <c r="K20" s="273">
        <v>0</v>
      </c>
      <c r="L20" s="273">
        <v>179411.64</v>
      </c>
      <c r="M20" s="273">
        <v>0</v>
      </c>
      <c r="N20" s="273">
        <v>0</v>
      </c>
      <c r="O20" s="273">
        <v>0</v>
      </c>
      <c r="P20" s="273">
        <v>0</v>
      </c>
      <c r="Q20" s="273">
        <v>0</v>
      </c>
      <c r="R20" s="284">
        <v>0</v>
      </c>
      <c r="S20" s="284">
        <v>0</v>
      </c>
      <c r="T20" s="274">
        <v>0</v>
      </c>
      <c r="U20" s="275">
        <v>0</v>
      </c>
    </row>
    <row r="21" spans="1:21" ht="21.75" customHeight="1">
      <c r="A21" s="277" t="s">
        <v>359</v>
      </c>
      <c r="B21" s="278"/>
      <c r="C21" s="279" t="s">
        <v>360</v>
      </c>
      <c r="D21" s="279"/>
      <c r="E21" s="280">
        <f>SUM(E22:F22)</f>
        <v>212339</v>
      </c>
      <c r="F21" s="280"/>
      <c r="G21" s="281">
        <f>SUM(G22:G22)</f>
        <v>0</v>
      </c>
      <c r="H21" s="281">
        <f>SUM(G21/E21)*100</f>
        <v>0</v>
      </c>
      <c r="I21" s="281">
        <f>SUM(I22:I22)</f>
        <v>0</v>
      </c>
      <c r="J21" s="281">
        <f>SUM(J22:J22)</f>
        <v>0</v>
      </c>
      <c r="K21" s="281">
        <f>SUM(K22:K22)</f>
        <v>0</v>
      </c>
      <c r="L21" s="281">
        <f>SUM(L22:L22)</f>
        <v>0</v>
      </c>
      <c r="M21" s="281">
        <f>SUM(M22)</f>
        <v>0</v>
      </c>
      <c r="N21" s="281">
        <f>SUM(N22)</f>
        <v>0</v>
      </c>
      <c r="O21" s="281">
        <f>SUM(O22)</f>
        <v>0</v>
      </c>
      <c r="P21" s="281">
        <f>SUM(P22)</f>
        <v>0</v>
      </c>
      <c r="Q21" s="281">
        <f>SUM(Q22)</f>
        <v>0</v>
      </c>
      <c r="R21" s="281">
        <f>SUM(R22:R22)</f>
        <v>0</v>
      </c>
      <c r="S21" s="281">
        <f>SUM(S22:S22)</f>
        <v>0</v>
      </c>
      <c r="T21" s="281">
        <f>SUM(T22)</f>
        <v>0</v>
      </c>
      <c r="U21" s="282">
        <f>SUM(U22)</f>
        <v>0</v>
      </c>
    </row>
    <row r="22" spans="1:21" ht="22.5" customHeight="1">
      <c r="A22" s="285"/>
      <c r="B22" s="270" t="s">
        <v>333</v>
      </c>
      <c r="C22" s="286" t="s">
        <v>70</v>
      </c>
      <c r="D22" s="287"/>
      <c r="E22" s="288">
        <v>212339</v>
      </c>
      <c r="F22" s="289"/>
      <c r="G22" s="273">
        <f>SUM(I22+R22)</f>
        <v>0</v>
      </c>
      <c r="H22" s="273">
        <f>SUM(G22/E22)*100</f>
        <v>0</v>
      </c>
      <c r="I22" s="273">
        <f>SUM(J22+M22+N22+O22+P22+Q22)</f>
        <v>0</v>
      </c>
      <c r="J22" s="273">
        <f>SUM(K22:L22)</f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73">
        <v>0</v>
      </c>
      <c r="S22" s="273">
        <v>0</v>
      </c>
      <c r="T22" s="274">
        <v>0</v>
      </c>
      <c r="U22" s="275">
        <v>0</v>
      </c>
    </row>
    <row r="23" spans="1:21" s="8" customFormat="1" ht="26.25" customHeight="1">
      <c r="A23" s="277" t="s">
        <v>34</v>
      </c>
      <c r="B23" s="278"/>
      <c r="C23" s="279" t="s">
        <v>35</v>
      </c>
      <c r="D23" s="279"/>
      <c r="E23" s="280">
        <f>SUM(E24:F24)</f>
        <v>1946956</v>
      </c>
      <c r="F23" s="280"/>
      <c r="G23" s="281">
        <f>SUM(G24:G24)</f>
        <v>489577.80000000005</v>
      </c>
      <c r="H23" s="281">
        <f t="shared" si="0"/>
        <v>25.14580709579467</v>
      </c>
      <c r="I23" s="281">
        <f>SUM(I24:I24)</f>
        <v>19157.15</v>
      </c>
      <c r="J23" s="281">
        <f>SUM(J24:J24)</f>
        <v>19157.15</v>
      </c>
      <c r="K23" s="281">
        <f>SUM(K24:K24)</f>
        <v>12508</v>
      </c>
      <c r="L23" s="281">
        <f>SUM(L24:L24)</f>
        <v>6649.15</v>
      </c>
      <c r="M23" s="281">
        <f>SUM(M24)</f>
        <v>0</v>
      </c>
      <c r="N23" s="281">
        <f>SUM(N24)</f>
        <v>0</v>
      </c>
      <c r="O23" s="281">
        <f>SUM(O24)</f>
        <v>0</v>
      </c>
      <c r="P23" s="281">
        <f>SUM(P24)</f>
        <v>0</v>
      </c>
      <c r="Q23" s="281">
        <f>SUM(Q24)</f>
        <v>0</v>
      </c>
      <c r="R23" s="281">
        <f>SUM(R24:R24)</f>
        <v>470420.65</v>
      </c>
      <c r="S23" s="281">
        <f>SUM(S24:S24)</f>
        <v>470420.65</v>
      </c>
      <c r="T23" s="281">
        <f>SUM(T24)</f>
        <v>10000</v>
      </c>
      <c r="U23" s="282">
        <f>SUM(U24)</f>
        <v>0</v>
      </c>
    </row>
    <row r="24" spans="1:21" ht="37.5" customHeight="1">
      <c r="A24" s="285"/>
      <c r="B24" s="270" t="s">
        <v>36</v>
      </c>
      <c r="C24" s="286" t="s">
        <v>37</v>
      </c>
      <c r="D24" s="287"/>
      <c r="E24" s="288">
        <v>1946956</v>
      </c>
      <c r="F24" s="289"/>
      <c r="G24" s="273">
        <f>SUM(I24+R24)</f>
        <v>489577.80000000005</v>
      </c>
      <c r="H24" s="273">
        <f t="shared" si="0"/>
        <v>25.14580709579467</v>
      </c>
      <c r="I24" s="273">
        <f>SUM(J24+M24+N24+O24+P24+Q24)</f>
        <v>19157.15</v>
      </c>
      <c r="J24" s="273">
        <f>SUM(K24:L24)</f>
        <v>19157.15</v>
      </c>
      <c r="K24" s="273">
        <v>12508</v>
      </c>
      <c r="L24" s="273">
        <v>6649.15</v>
      </c>
      <c r="M24" s="273">
        <v>0</v>
      </c>
      <c r="N24" s="273">
        <v>0</v>
      </c>
      <c r="O24" s="273">
        <v>0</v>
      </c>
      <c r="P24" s="273">
        <v>0</v>
      </c>
      <c r="Q24" s="273">
        <v>0</v>
      </c>
      <c r="R24" s="273">
        <v>470420.65</v>
      </c>
      <c r="S24" s="273">
        <v>470420.65</v>
      </c>
      <c r="T24" s="274">
        <v>10000</v>
      </c>
      <c r="U24" s="275">
        <v>0</v>
      </c>
    </row>
    <row r="25" spans="1:21" s="8" customFormat="1" ht="24.75" customHeight="1">
      <c r="A25" s="277" t="s">
        <v>38</v>
      </c>
      <c r="B25" s="278"/>
      <c r="C25" s="279" t="s">
        <v>39</v>
      </c>
      <c r="D25" s="279"/>
      <c r="E25" s="280">
        <f>SUM(E26:F30)</f>
        <v>530000</v>
      </c>
      <c r="F25" s="280"/>
      <c r="G25" s="281">
        <f>SUM(G26:G29)</f>
        <v>169441.4</v>
      </c>
      <c r="H25" s="281">
        <f t="shared" si="0"/>
        <v>31.970075471698113</v>
      </c>
      <c r="I25" s="281">
        <f aca="true" t="shared" si="4" ref="I25:U25">SUM(I26:I29)</f>
        <v>169441.4</v>
      </c>
      <c r="J25" s="281">
        <f t="shared" si="4"/>
        <v>169441.4</v>
      </c>
      <c r="K25" s="281">
        <f t="shared" si="4"/>
        <v>113934.58</v>
      </c>
      <c r="L25" s="281">
        <f t="shared" si="4"/>
        <v>55506.82</v>
      </c>
      <c r="M25" s="281">
        <f t="shared" si="4"/>
        <v>0</v>
      </c>
      <c r="N25" s="281">
        <f t="shared" si="4"/>
        <v>0</v>
      </c>
      <c r="O25" s="281">
        <f t="shared" si="4"/>
        <v>0</v>
      </c>
      <c r="P25" s="281">
        <f t="shared" si="4"/>
        <v>0</v>
      </c>
      <c r="Q25" s="281">
        <f t="shared" si="4"/>
        <v>0</v>
      </c>
      <c r="R25" s="281">
        <f>SUM(R26:R26)</f>
        <v>0</v>
      </c>
      <c r="S25" s="281">
        <f t="shared" si="4"/>
        <v>0</v>
      </c>
      <c r="T25" s="290">
        <f t="shared" si="4"/>
        <v>0</v>
      </c>
      <c r="U25" s="291">
        <f t="shared" si="4"/>
        <v>0</v>
      </c>
    </row>
    <row r="26" spans="1:21" s="8" customFormat="1" ht="45.75" customHeight="1">
      <c r="A26" s="285"/>
      <c r="B26" s="270" t="s">
        <v>219</v>
      </c>
      <c r="C26" s="286" t="s">
        <v>218</v>
      </c>
      <c r="D26" s="287"/>
      <c r="E26" s="288">
        <v>106000</v>
      </c>
      <c r="F26" s="289"/>
      <c r="G26" s="273">
        <f>SUM(I26+R26)</f>
        <v>25219.15</v>
      </c>
      <c r="H26" s="273">
        <f t="shared" si="0"/>
        <v>23.791650943396228</v>
      </c>
      <c r="I26" s="273">
        <f>SUM(J26+M26+N26+O26+P26+Q26)</f>
        <v>25219.15</v>
      </c>
      <c r="J26" s="273">
        <f>SUM(K26:L26)</f>
        <v>25219.15</v>
      </c>
      <c r="K26" s="273">
        <v>0</v>
      </c>
      <c r="L26" s="273">
        <v>25219.15</v>
      </c>
      <c r="M26" s="273">
        <v>0</v>
      </c>
      <c r="N26" s="273">
        <v>0</v>
      </c>
      <c r="O26" s="273">
        <v>0</v>
      </c>
      <c r="P26" s="273">
        <v>0</v>
      </c>
      <c r="Q26" s="273">
        <v>0</v>
      </c>
      <c r="R26" s="273">
        <v>0</v>
      </c>
      <c r="S26" s="274">
        <v>0</v>
      </c>
      <c r="T26" s="292">
        <v>0</v>
      </c>
      <c r="U26" s="293">
        <v>0</v>
      </c>
    </row>
    <row r="27" spans="1:21" ht="38.25" customHeight="1">
      <c r="A27" s="285"/>
      <c r="B27" s="270" t="s">
        <v>40</v>
      </c>
      <c r="C27" s="271" t="s">
        <v>41</v>
      </c>
      <c r="D27" s="271"/>
      <c r="E27" s="272">
        <v>135000</v>
      </c>
      <c r="F27" s="272"/>
      <c r="G27" s="273">
        <f>SUM(I27+R27)</f>
        <v>15190</v>
      </c>
      <c r="H27" s="273">
        <f t="shared" si="0"/>
        <v>11.251851851851852</v>
      </c>
      <c r="I27" s="273">
        <f>SUM(J27+M27+N27+O27+P27+Q27)</f>
        <v>15190</v>
      </c>
      <c r="J27" s="273">
        <f>SUM(K27:L27)</f>
        <v>15190</v>
      </c>
      <c r="K27" s="273">
        <v>0</v>
      </c>
      <c r="L27" s="273">
        <v>15190</v>
      </c>
      <c r="M27" s="273">
        <v>0</v>
      </c>
      <c r="N27" s="273">
        <v>0</v>
      </c>
      <c r="O27" s="273">
        <v>0</v>
      </c>
      <c r="P27" s="273">
        <v>0</v>
      </c>
      <c r="Q27" s="273">
        <v>0</v>
      </c>
      <c r="R27" s="273">
        <v>0</v>
      </c>
      <c r="S27" s="273">
        <v>0</v>
      </c>
      <c r="T27" s="294">
        <v>0</v>
      </c>
      <c r="U27" s="275">
        <v>0</v>
      </c>
    </row>
    <row r="28" spans="1:21" ht="34.5" customHeight="1">
      <c r="A28" s="285"/>
      <c r="B28" s="270" t="s">
        <v>44</v>
      </c>
      <c r="C28" s="271" t="s">
        <v>45</v>
      </c>
      <c r="D28" s="271"/>
      <c r="E28" s="272">
        <v>5000</v>
      </c>
      <c r="F28" s="272"/>
      <c r="G28" s="273">
        <f>SUM(I28+R28)</f>
        <v>0</v>
      </c>
      <c r="H28" s="273">
        <f t="shared" si="0"/>
        <v>0</v>
      </c>
      <c r="I28" s="273">
        <f>SUM(J28+M28+N28+O28+P28+Q28)</f>
        <v>0</v>
      </c>
      <c r="J28" s="273">
        <f>SUM(K28:L28)</f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0</v>
      </c>
      <c r="P28" s="273">
        <v>0</v>
      </c>
      <c r="Q28" s="273">
        <v>0</v>
      </c>
      <c r="R28" s="273">
        <f>SUM(S28)</f>
        <v>0</v>
      </c>
      <c r="S28" s="273">
        <v>0</v>
      </c>
      <c r="T28" s="274">
        <v>0</v>
      </c>
      <c r="U28" s="275">
        <v>0</v>
      </c>
    </row>
    <row r="29" spans="1:21" ht="21.75" customHeight="1">
      <c r="A29" s="285"/>
      <c r="B29" s="270" t="s">
        <v>46</v>
      </c>
      <c r="C29" s="271" t="s">
        <v>47</v>
      </c>
      <c r="D29" s="271"/>
      <c r="E29" s="272">
        <v>259000</v>
      </c>
      <c r="F29" s="272"/>
      <c r="G29" s="273">
        <f>SUM(I29+R29)</f>
        <v>129032.25</v>
      </c>
      <c r="H29" s="273">
        <f t="shared" si="0"/>
        <v>49.81940154440154</v>
      </c>
      <c r="I29" s="273">
        <f>SUM(J29+M29+N29+O29+P29+Q29)</f>
        <v>129032.25</v>
      </c>
      <c r="J29" s="273">
        <f>SUM(K29:L29)</f>
        <v>129032.25</v>
      </c>
      <c r="K29" s="273">
        <v>113934.58</v>
      </c>
      <c r="L29" s="273">
        <v>15097.67</v>
      </c>
      <c r="M29" s="273">
        <v>0</v>
      </c>
      <c r="N29" s="273">
        <v>0</v>
      </c>
      <c r="O29" s="273">
        <v>0</v>
      </c>
      <c r="P29" s="273">
        <v>0</v>
      </c>
      <c r="Q29" s="273"/>
      <c r="R29" s="273">
        <f>SUM(S29)</f>
        <v>0</v>
      </c>
      <c r="S29" s="273">
        <v>0</v>
      </c>
      <c r="T29" s="274">
        <v>0</v>
      </c>
      <c r="U29" s="275">
        <v>0</v>
      </c>
    </row>
    <row r="30" spans="1:21" ht="21.75" customHeight="1">
      <c r="A30" s="295"/>
      <c r="B30" s="270" t="s">
        <v>342</v>
      </c>
      <c r="C30" s="271" t="s">
        <v>70</v>
      </c>
      <c r="D30" s="271"/>
      <c r="E30" s="272">
        <v>25000</v>
      </c>
      <c r="F30" s="272"/>
      <c r="G30" s="273">
        <f>SUM(I30+R30)</f>
        <v>0</v>
      </c>
      <c r="H30" s="273">
        <f>SUM(G30/E30)*100</f>
        <v>0</v>
      </c>
      <c r="I30" s="273">
        <f>SUM(J30+M30+N30+O30+P30+Q30)</f>
        <v>0</v>
      </c>
      <c r="J30" s="273">
        <f>SUM(K30:L30)</f>
        <v>0</v>
      </c>
      <c r="K30" s="273">
        <v>0</v>
      </c>
      <c r="L30" s="273">
        <v>0</v>
      </c>
      <c r="M30" s="273">
        <v>0</v>
      </c>
      <c r="N30" s="273">
        <v>0</v>
      </c>
      <c r="O30" s="273">
        <v>0</v>
      </c>
      <c r="P30" s="273">
        <v>0</v>
      </c>
      <c r="Q30" s="273"/>
      <c r="R30" s="273">
        <f>SUM(S30)</f>
        <v>0</v>
      </c>
      <c r="S30" s="273">
        <v>0</v>
      </c>
      <c r="T30" s="274">
        <v>0</v>
      </c>
      <c r="U30" s="275">
        <v>0</v>
      </c>
    </row>
    <row r="31" spans="1:21" s="8" customFormat="1" ht="18" customHeight="1">
      <c r="A31" s="277" t="s">
        <v>137</v>
      </c>
      <c r="B31" s="278"/>
      <c r="C31" s="279" t="s">
        <v>138</v>
      </c>
      <c r="D31" s="279"/>
      <c r="E31" s="280">
        <f>SUM(E32)</f>
        <v>344192</v>
      </c>
      <c r="F31" s="280"/>
      <c r="G31" s="281">
        <f>SUM(G32)</f>
        <v>149518.8</v>
      </c>
      <c r="H31" s="281">
        <f t="shared" si="0"/>
        <v>43.44052156935663</v>
      </c>
      <c r="I31" s="281">
        <f aca="true" t="shared" si="5" ref="I31:U31">SUM(I32)</f>
        <v>14800</v>
      </c>
      <c r="J31" s="281">
        <f t="shared" si="5"/>
        <v>14800</v>
      </c>
      <c r="K31" s="281">
        <f t="shared" si="5"/>
        <v>0</v>
      </c>
      <c r="L31" s="281">
        <f t="shared" si="5"/>
        <v>14800</v>
      </c>
      <c r="M31" s="281">
        <f t="shared" si="5"/>
        <v>0</v>
      </c>
      <c r="N31" s="281">
        <f t="shared" si="5"/>
        <v>0</v>
      </c>
      <c r="O31" s="281">
        <f t="shared" si="5"/>
        <v>0</v>
      </c>
      <c r="P31" s="281">
        <f t="shared" si="5"/>
        <v>0</v>
      </c>
      <c r="Q31" s="281">
        <f t="shared" si="5"/>
        <v>0</v>
      </c>
      <c r="R31" s="281">
        <f t="shared" si="5"/>
        <v>134718.8</v>
      </c>
      <c r="S31" s="281">
        <f t="shared" si="5"/>
        <v>134718.8</v>
      </c>
      <c r="T31" s="281">
        <f t="shared" si="5"/>
        <v>134718.8</v>
      </c>
      <c r="U31" s="282">
        <f t="shared" si="5"/>
        <v>0</v>
      </c>
    </row>
    <row r="32" spans="1:21" ht="18.75" customHeight="1">
      <c r="A32" s="276"/>
      <c r="B32" s="270" t="s">
        <v>139</v>
      </c>
      <c r="C32" s="271" t="s">
        <v>70</v>
      </c>
      <c r="D32" s="271"/>
      <c r="E32" s="272">
        <v>344192</v>
      </c>
      <c r="F32" s="272"/>
      <c r="G32" s="273">
        <f>SUM(I32+R32)</f>
        <v>149518.8</v>
      </c>
      <c r="H32" s="273">
        <f t="shared" si="0"/>
        <v>43.44052156935663</v>
      </c>
      <c r="I32" s="273">
        <f>SUM(J32+M32+N32+O32+P32+Q32)</f>
        <v>14800</v>
      </c>
      <c r="J32" s="273">
        <f>SUM(K32:L32)</f>
        <v>14800</v>
      </c>
      <c r="K32" s="273">
        <v>0</v>
      </c>
      <c r="L32" s="273">
        <v>14800</v>
      </c>
      <c r="M32" s="273">
        <v>0</v>
      </c>
      <c r="N32" s="273">
        <v>0</v>
      </c>
      <c r="O32" s="273">
        <v>0</v>
      </c>
      <c r="P32" s="273">
        <v>0</v>
      </c>
      <c r="Q32" s="273">
        <v>0</v>
      </c>
      <c r="R32" s="273">
        <v>134718.8</v>
      </c>
      <c r="S32" s="273">
        <v>134718.8</v>
      </c>
      <c r="T32" s="274">
        <v>134718.8</v>
      </c>
      <c r="U32" s="275">
        <v>0</v>
      </c>
    </row>
    <row r="33" spans="1:21" s="8" customFormat="1" ht="23.25" customHeight="1">
      <c r="A33" s="277" t="s">
        <v>48</v>
      </c>
      <c r="B33" s="278"/>
      <c r="C33" s="279" t="s">
        <v>49</v>
      </c>
      <c r="D33" s="279"/>
      <c r="E33" s="280">
        <f>SUM(E34:F39)</f>
        <v>6541255</v>
      </c>
      <c r="F33" s="280"/>
      <c r="G33" s="281">
        <f>SUM(G34:G39)</f>
        <v>2863593.7999999993</v>
      </c>
      <c r="H33" s="281">
        <f t="shared" si="0"/>
        <v>43.77743720432852</v>
      </c>
      <c r="I33" s="281">
        <f>SUM(I34:I39)</f>
        <v>2863593.7999999993</v>
      </c>
      <c r="J33" s="281">
        <f>SUM(J34:J39)</f>
        <v>2718713.9899999998</v>
      </c>
      <c r="K33" s="281">
        <f>SUM(K34:K39)</f>
        <v>1927398.47</v>
      </c>
      <c r="L33" s="281">
        <f>SUM(L34:L39)</f>
        <v>791315.5199999998</v>
      </c>
      <c r="M33" s="281">
        <f>SUM(M34+M35+M36+M37+M38+M39)</f>
        <v>0</v>
      </c>
      <c r="N33" s="281">
        <f>SUM(N34+N35+N36+N37+N38+N39)</f>
        <v>144879.81</v>
      </c>
      <c r="O33" s="281">
        <f aca="true" t="shared" si="6" ref="O33:U33">SUM(O34:O39)</f>
        <v>0</v>
      </c>
      <c r="P33" s="281">
        <f t="shared" si="6"/>
        <v>0</v>
      </c>
      <c r="Q33" s="281">
        <f t="shared" si="6"/>
        <v>0</v>
      </c>
      <c r="R33" s="281">
        <f t="shared" si="6"/>
        <v>0</v>
      </c>
      <c r="S33" s="296">
        <f t="shared" si="6"/>
        <v>0</v>
      </c>
      <c r="T33" s="281">
        <f t="shared" si="6"/>
        <v>0</v>
      </c>
      <c r="U33" s="282">
        <f t="shared" si="6"/>
        <v>0</v>
      </c>
    </row>
    <row r="34" spans="1:21" ht="23.25" customHeight="1">
      <c r="A34" s="269"/>
      <c r="B34" s="270" t="s">
        <v>50</v>
      </c>
      <c r="C34" s="271" t="s">
        <v>51</v>
      </c>
      <c r="D34" s="271"/>
      <c r="E34" s="272">
        <v>123341</v>
      </c>
      <c r="F34" s="272"/>
      <c r="G34" s="273">
        <f aca="true" t="shared" si="7" ref="G34:G39">SUM(I34+R34)</f>
        <v>61679</v>
      </c>
      <c r="H34" s="273">
        <f t="shared" si="0"/>
        <v>50.00689146350362</v>
      </c>
      <c r="I34" s="273">
        <f aca="true" t="shared" si="8" ref="I34:I39">SUM(J34+M34+N34+O34+P34+Q34)</f>
        <v>61679</v>
      </c>
      <c r="J34" s="273">
        <f aca="true" t="shared" si="9" ref="J34:J39">SUM(K34:L34)</f>
        <v>61679</v>
      </c>
      <c r="K34" s="273">
        <v>61679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f>SUM(S34)</f>
        <v>0</v>
      </c>
      <c r="S34" s="273">
        <v>0</v>
      </c>
      <c r="T34" s="274">
        <v>0</v>
      </c>
      <c r="U34" s="275">
        <v>0</v>
      </c>
    </row>
    <row r="35" spans="1:21" ht="19.5" customHeight="1">
      <c r="A35" s="269"/>
      <c r="B35" s="270" t="s">
        <v>217</v>
      </c>
      <c r="C35" s="271" t="s">
        <v>216</v>
      </c>
      <c r="D35" s="271"/>
      <c r="E35" s="272">
        <v>285670</v>
      </c>
      <c r="F35" s="272"/>
      <c r="G35" s="273">
        <f t="shared" si="7"/>
        <v>134405.47</v>
      </c>
      <c r="H35" s="273">
        <f t="shared" si="0"/>
        <v>47.0492071271047</v>
      </c>
      <c r="I35" s="273">
        <f t="shared" si="8"/>
        <v>134405.47</v>
      </c>
      <c r="J35" s="273">
        <f t="shared" si="9"/>
        <v>4325.47</v>
      </c>
      <c r="K35" s="273">
        <v>0</v>
      </c>
      <c r="L35" s="273">
        <v>4325.47</v>
      </c>
      <c r="M35" s="273">
        <v>0</v>
      </c>
      <c r="N35" s="273">
        <v>130080</v>
      </c>
      <c r="O35" s="273">
        <v>0</v>
      </c>
      <c r="P35" s="273">
        <v>0</v>
      </c>
      <c r="Q35" s="273">
        <v>0</v>
      </c>
      <c r="R35" s="273">
        <f>SUM(S35)</f>
        <v>0</v>
      </c>
      <c r="S35" s="273">
        <v>0</v>
      </c>
      <c r="T35" s="274">
        <v>0</v>
      </c>
      <c r="U35" s="275">
        <v>0</v>
      </c>
    </row>
    <row r="36" spans="1:21" ht="29.25" customHeight="1">
      <c r="A36" s="269"/>
      <c r="B36" s="270" t="s">
        <v>52</v>
      </c>
      <c r="C36" s="271" t="s">
        <v>53</v>
      </c>
      <c r="D36" s="271"/>
      <c r="E36" s="272">
        <v>5901814</v>
      </c>
      <c r="F36" s="272"/>
      <c r="G36" s="273">
        <f t="shared" si="7"/>
        <v>2597397.8899999997</v>
      </c>
      <c r="H36" s="273">
        <f t="shared" si="0"/>
        <v>44.010161790934106</v>
      </c>
      <c r="I36" s="273">
        <f t="shared" si="8"/>
        <v>2597397.8899999997</v>
      </c>
      <c r="J36" s="273">
        <f t="shared" si="9"/>
        <v>2596797.8899999997</v>
      </c>
      <c r="K36" s="273">
        <v>1848651.69</v>
      </c>
      <c r="L36" s="273">
        <v>748146.2</v>
      </c>
      <c r="M36" s="273">
        <v>0</v>
      </c>
      <c r="N36" s="273">
        <v>600</v>
      </c>
      <c r="O36" s="273">
        <v>0</v>
      </c>
      <c r="P36" s="273">
        <v>0</v>
      </c>
      <c r="Q36" s="273">
        <v>0</v>
      </c>
      <c r="R36" s="273">
        <v>0</v>
      </c>
      <c r="S36" s="284">
        <v>0</v>
      </c>
      <c r="T36" s="274">
        <v>0</v>
      </c>
      <c r="U36" s="275">
        <v>0</v>
      </c>
    </row>
    <row r="37" spans="1:21" ht="27.75" customHeight="1">
      <c r="A37" s="269"/>
      <c r="B37" s="270" t="s">
        <v>59</v>
      </c>
      <c r="C37" s="271" t="s">
        <v>60</v>
      </c>
      <c r="D37" s="271"/>
      <c r="E37" s="272">
        <v>42000</v>
      </c>
      <c r="F37" s="272"/>
      <c r="G37" s="273">
        <f t="shared" si="7"/>
        <v>36951.03</v>
      </c>
      <c r="H37" s="273">
        <f t="shared" si="0"/>
        <v>87.97864285714286</v>
      </c>
      <c r="I37" s="273">
        <f t="shared" si="8"/>
        <v>36951.03</v>
      </c>
      <c r="J37" s="273">
        <f t="shared" si="9"/>
        <v>22751.219999999998</v>
      </c>
      <c r="K37" s="273">
        <v>17067.78</v>
      </c>
      <c r="L37" s="273">
        <v>5683.44</v>
      </c>
      <c r="M37" s="273">
        <v>0</v>
      </c>
      <c r="N37" s="273">
        <v>14199.81</v>
      </c>
      <c r="O37" s="273">
        <v>0</v>
      </c>
      <c r="P37" s="273">
        <v>0</v>
      </c>
      <c r="Q37" s="273">
        <v>0</v>
      </c>
      <c r="R37" s="273">
        <f>SUM(S37)</f>
        <v>0</v>
      </c>
      <c r="S37" s="273">
        <v>0</v>
      </c>
      <c r="T37" s="274">
        <v>0</v>
      </c>
      <c r="U37" s="275">
        <v>0</v>
      </c>
    </row>
    <row r="38" spans="1:21" ht="34.5" customHeight="1">
      <c r="A38" s="269"/>
      <c r="B38" s="270" t="s">
        <v>215</v>
      </c>
      <c r="C38" s="271" t="s">
        <v>214</v>
      </c>
      <c r="D38" s="271"/>
      <c r="E38" s="272">
        <v>70000</v>
      </c>
      <c r="F38" s="272"/>
      <c r="G38" s="273">
        <f t="shared" si="7"/>
        <v>11898.82</v>
      </c>
      <c r="H38" s="273">
        <f t="shared" si="0"/>
        <v>16.998314285714287</v>
      </c>
      <c r="I38" s="273">
        <f t="shared" si="8"/>
        <v>11898.82</v>
      </c>
      <c r="J38" s="273">
        <f t="shared" si="9"/>
        <v>11898.82</v>
      </c>
      <c r="K38" s="273">
        <v>0</v>
      </c>
      <c r="L38" s="273">
        <v>11898.82</v>
      </c>
      <c r="M38" s="273">
        <v>0</v>
      </c>
      <c r="N38" s="273">
        <v>0</v>
      </c>
      <c r="O38" s="273">
        <v>0</v>
      </c>
      <c r="P38" s="273">
        <v>0</v>
      </c>
      <c r="Q38" s="273">
        <v>0</v>
      </c>
      <c r="R38" s="273">
        <v>0</v>
      </c>
      <c r="S38" s="273">
        <v>0</v>
      </c>
      <c r="T38" s="274">
        <v>0</v>
      </c>
      <c r="U38" s="275">
        <v>0</v>
      </c>
    </row>
    <row r="39" spans="1:21" ht="20.25" customHeight="1">
      <c r="A39" s="276"/>
      <c r="B39" s="270" t="s">
        <v>213</v>
      </c>
      <c r="C39" s="271" t="s">
        <v>70</v>
      </c>
      <c r="D39" s="271"/>
      <c r="E39" s="272">
        <v>118430</v>
      </c>
      <c r="F39" s="272"/>
      <c r="G39" s="273">
        <f t="shared" si="7"/>
        <v>21261.59</v>
      </c>
      <c r="H39" s="273">
        <f t="shared" si="0"/>
        <v>17.95287511610234</v>
      </c>
      <c r="I39" s="273">
        <f t="shared" si="8"/>
        <v>21261.59</v>
      </c>
      <c r="J39" s="273">
        <f t="shared" si="9"/>
        <v>21261.59</v>
      </c>
      <c r="K39" s="273">
        <v>0</v>
      </c>
      <c r="L39" s="273">
        <v>21261.59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0</v>
      </c>
      <c r="S39" s="273">
        <v>0</v>
      </c>
      <c r="T39" s="274">
        <v>0</v>
      </c>
      <c r="U39" s="275">
        <v>0</v>
      </c>
    </row>
    <row r="40" spans="1:21" s="8" customFormat="1" ht="37.5" customHeight="1">
      <c r="A40" s="277" t="s">
        <v>66</v>
      </c>
      <c r="B40" s="278"/>
      <c r="C40" s="279" t="s">
        <v>67</v>
      </c>
      <c r="D40" s="279"/>
      <c r="E40" s="280">
        <f>SUM(E41:F43)</f>
        <v>3586793</v>
      </c>
      <c r="F40" s="280"/>
      <c r="G40" s="281">
        <f>SUM(G41:G43)</f>
        <v>1808184.53</v>
      </c>
      <c r="H40" s="281">
        <f t="shared" si="0"/>
        <v>50.41229114699398</v>
      </c>
      <c r="I40" s="281">
        <f>SUM(I41:I43)</f>
        <v>1808184.53</v>
      </c>
      <c r="J40" s="281">
        <f>SUM(J41:J43)</f>
        <v>1741942.7</v>
      </c>
      <c r="K40" s="281">
        <f>SUM(K41:K43)</f>
        <v>1569233.7</v>
      </c>
      <c r="L40" s="281">
        <f>SUM(L41:L43)</f>
        <v>172709</v>
      </c>
      <c r="M40" s="281">
        <f>SUM(M41:M43)</f>
        <v>5000</v>
      </c>
      <c r="N40" s="281">
        <f>SUM(N41+N42+N43)</f>
        <v>61241.83</v>
      </c>
      <c r="O40" s="281">
        <f aca="true" t="shared" si="10" ref="O40:U40">SUM(O41:O43)</f>
        <v>0</v>
      </c>
      <c r="P40" s="281">
        <f t="shared" si="10"/>
        <v>0</v>
      </c>
      <c r="Q40" s="281">
        <f t="shared" si="10"/>
        <v>0</v>
      </c>
      <c r="R40" s="281">
        <f t="shared" si="10"/>
        <v>0</v>
      </c>
      <c r="S40" s="281">
        <f t="shared" si="10"/>
        <v>0</v>
      </c>
      <c r="T40" s="281">
        <f t="shared" si="10"/>
        <v>0</v>
      </c>
      <c r="U40" s="282">
        <f t="shared" si="10"/>
        <v>0</v>
      </c>
    </row>
    <row r="41" spans="1:21" ht="43.5" customHeight="1">
      <c r="A41" s="269"/>
      <c r="B41" s="270" t="s">
        <v>68</v>
      </c>
      <c r="C41" s="271" t="s">
        <v>69</v>
      </c>
      <c r="D41" s="271"/>
      <c r="E41" s="272">
        <v>3414393</v>
      </c>
      <c r="F41" s="272"/>
      <c r="G41" s="273">
        <f>SUM(I41+R41)</f>
        <v>1801498.43</v>
      </c>
      <c r="H41" s="273">
        <f t="shared" si="0"/>
        <v>52.76189442750147</v>
      </c>
      <c r="I41" s="273">
        <f>SUM(J41+M41+N41+O41+P41+Q41)</f>
        <v>1801498.43</v>
      </c>
      <c r="J41" s="273">
        <f>SUM(K41:L41)</f>
        <v>1740256.5999999999</v>
      </c>
      <c r="K41" s="273">
        <v>1569233.7</v>
      </c>
      <c r="L41" s="273">
        <v>171022.9</v>
      </c>
      <c r="M41" s="273">
        <v>0</v>
      </c>
      <c r="N41" s="273">
        <v>61241.83</v>
      </c>
      <c r="O41" s="273">
        <v>0</v>
      </c>
      <c r="P41" s="273">
        <v>0</v>
      </c>
      <c r="Q41" s="273">
        <v>0</v>
      </c>
      <c r="R41" s="273">
        <f>SUM(S41)</f>
        <v>0</v>
      </c>
      <c r="S41" s="273">
        <v>0</v>
      </c>
      <c r="T41" s="274">
        <v>0</v>
      </c>
      <c r="U41" s="275">
        <v>0</v>
      </c>
    </row>
    <row r="42" spans="1:21" ht="25.5" customHeight="1">
      <c r="A42" s="269"/>
      <c r="B42" s="270" t="s">
        <v>212</v>
      </c>
      <c r="C42" s="271" t="s">
        <v>211</v>
      </c>
      <c r="D42" s="271"/>
      <c r="E42" s="272">
        <v>157400</v>
      </c>
      <c r="F42" s="272"/>
      <c r="G42" s="273">
        <f>SUM(I42+R42)</f>
        <v>1501.1</v>
      </c>
      <c r="H42" s="273">
        <f t="shared" si="0"/>
        <v>0.9536848792884369</v>
      </c>
      <c r="I42" s="273">
        <f>SUM(J42+M42+N42+O42+P42+Q42)</f>
        <v>1501.1</v>
      </c>
      <c r="J42" s="273">
        <f>SUM(K42:L42)</f>
        <v>1501.1</v>
      </c>
      <c r="K42" s="273">
        <v>0</v>
      </c>
      <c r="L42" s="273">
        <v>1501.1</v>
      </c>
      <c r="M42" s="273">
        <v>0</v>
      </c>
      <c r="N42" s="273">
        <v>0</v>
      </c>
      <c r="O42" s="273">
        <v>0</v>
      </c>
      <c r="P42" s="273">
        <v>0</v>
      </c>
      <c r="Q42" s="273">
        <v>0</v>
      </c>
      <c r="R42" s="273">
        <f>SUM(S42)</f>
        <v>0</v>
      </c>
      <c r="S42" s="273">
        <v>0</v>
      </c>
      <c r="T42" s="274">
        <v>0</v>
      </c>
      <c r="U42" s="275">
        <v>0</v>
      </c>
    </row>
    <row r="43" spans="1:21" ht="21.75" customHeight="1">
      <c r="A43" s="276"/>
      <c r="B43" s="270" t="s">
        <v>210</v>
      </c>
      <c r="C43" s="271" t="s">
        <v>70</v>
      </c>
      <c r="D43" s="271"/>
      <c r="E43" s="272">
        <v>15000</v>
      </c>
      <c r="F43" s="272"/>
      <c r="G43" s="273">
        <f>SUM(I43+R43)</f>
        <v>5185</v>
      </c>
      <c r="H43" s="273">
        <f t="shared" si="0"/>
        <v>34.56666666666667</v>
      </c>
      <c r="I43" s="273">
        <f>SUM(J43+M43+N43+O43+P43+Q43)</f>
        <v>5185</v>
      </c>
      <c r="J43" s="273">
        <f>SUM(K43:L43)</f>
        <v>185</v>
      </c>
      <c r="K43" s="273">
        <v>0</v>
      </c>
      <c r="L43" s="273">
        <v>185</v>
      </c>
      <c r="M43" s="273">
        <v>5000</v>
      </c>
      <c r="N43" s="273">
        <v>0</v>
      </c>
      <c r="O43" s="273">
        <v>0</v>
      </c>
      <c r="P43" s="273">
        <v>0</v>
      </c>
      <c r="Q43" s="273">
        <v>0</v>
      </c>
      <c r="R43" s="273">
        <f>SUM(S43)</f>
        <v>0</v>
      </c>
      <c r="S43" s="273">
        <v>0</v>
      </c>
      <c r="T43" s="274">
        <v>0</v>
      </c>
      <c r="U43" s="275">
        <v>0</v>
      </c>
    </row>
    <row r="44" spans="1:21" s="8" customFormat="1" ht="27" customHeight="1">
      <c r="A44" s="277" t="s">
        <v>209</v>
      </c>
      <c r="B44" s="278"/>
      <c r="C44" s="279" t="s">
        <v>208</v>
      </c>
      <c r="D44" s="279"/>
      <c r="E44" s="280">
        <f>SUM(E45:F46)</f>
        <v>1068654</v>
      </c>
      <c r="F44" s="280"/>
      <c r="G44" s="281">
        <f>SUM(G45:G46)</f>
        <v>4410.49</v>
      </c>
      <c r="H44" s="281">
        <f t="shared" si="0"/>
        <v>0.4127144987994243</v>
      </c>
      <c r="I44" s="281">
        <f>SUM(I45:I46)</f>
        <v>4410.49</v>
      </c>
      <c r="J44" s="281">
        <f aca="true" t="shared" si="11" ref="J44:U44">SUM(J45)</f>
        <v>0</v>
      </c>
      <c r="K44" s="281">
        <f t="shared" si="11"/>
        <v>0</v>
      </c>
      <c r="L44" s="281">
        <f t="shared" si="11"/>
        <v>0</v>
      </c>
      <c r="M44" s="281">
        <f t="shared" si="11"/>
        <v>0</v>
      </c>
      <c r="N44" s="281">
        <f t="shared" si="11"/>
        <v>0</v>
      </c>
      <c r="O44" s="281">
        <f t="shared" si="11"/>
        <v>0</v>
      </c>
      <c r="P44" s="281">
        <f>SUM(P45:P46)</f>
        <v>0</v>
      </c>
      <c r="Q44" s="281">
        <f>SUM(Q45:Q46)</f>
        <v>4410.49</v>
      </c>
      <c r="R44" s="281">
        <f t="shared" si="11"/>
        <v>0</v>
      </c>
      <c r="S44" s="281">
        <f t="shared" si="11"/>
        <v>0</v>
      </c>
      <c r="T44" s="281">
        <f t="shared" si="11"/>
        <v>0</v>
      </c>
      <c r="U44" s="282">
        <f t="shared" si="11"/>
        <v>0</v>
      </c>
    </row>
    <row r="45" spans="1:21" ht="60.75" customHeight="1">
      <c r="A45" s="285"/>
      <c r="B45" s="270" t="s">
        <v>207</v>
      </c>
      <c r="C45" s="271" t="s">
        <v>206</v>
      </c>
      <c r="D45" s="271"/>
      <c r="E45" s="272">
        <v>32105</v>
      </c>
      <c r="F45" s="272"/>
      <c r="G45" s="273">
        <f>SUM(I45+R45)</f>
        <v>4410.49</v>
      </c>
      <c r="H45" s="273">
        <f t="shared" si="0"/>
        <v>13.737704407413176</v>
      </c>
      <c r="I45" s="273">
        <f>SUM(J45+M45+N45+O45+P45+Q45)</f>
        <v>4410.49</v>
      </c>
      <c r="J45" s="273">
        <f>SUM(K45:L45)</f>
        <v>0</v>
      </c>
      <c r="K45" s="273">
        <v>0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3">
        <v>4410.49</v>
      </c>
      <c r="R45" s="273">
        <f>SUM(S45)</f>
        <v>0</v>
      </c>
      <c r="S45" s="273">
        <v>0</v>
      </c>
      <c r="T45" s="297">
        <v>0</v>
      </c>
      <c r="U45" s="298">
        <v>0</v>
      </c>
    </row>
    <row r="46" spans="1:21" ht="72.75" customHeight="1">
      <c r="A46" s="295"/>
      <c r="B46" s="270" t="s">
        <v>205</v>
      </c>
      <c r="C46" s="286" t="s">
        <v>204</v>
      </c>
      <c r="D46" s="287"/>
      <c r="E46" s="288">
        <v>1036549</v>
      </c>
      <c r="F46" s="289"/>
      <c r="G46" s="273">
        <f>SUM(I46+R46)</f>
        <v>0</v>
      </c>
      <c r="H46" s="273">
        <f t="shared" si="0"/>
        <v>0</v>
      </c>
      <c r="I46" s="273">
        <f>SUM(J46+M46+N46+O46+P46+Q46)</f>
        <v>0</v>
      </c>
      <c r="J46" s="273">
        <v>0</v>
      </c>
      <c r="K46" s="273">
        <v>0</v>
      </c>
      <c r="L46" s="273">
        <v>0</v>
      </c>
      <c r="M46" s="273">
        <v>0</v>
      </c>
      <c r="N46" s="273">
        <v>0</v>
      </c>
      <c r="O46" s="273">
        <v>0</v>
      </c>
      <c r="P46" s="273">
        <v>0</v>
      </c>
      <c r="Q46" s="273">
        <v>0</v>
      </c>
      <c r="R46" s="273">
        <f>SUM(S46)</f>
        <v>0</v>
      </c>
      <c r="S46" s="274">
        <v>0</v>
      </c>
      <c r="T46" s="292">
        <v>0</v>
      </c>
      <c r="U46" s="275">
        <v>0</v>
      </c>
    </row>
    <row r="47" spans="1:21" ht="21.75" customHeight="1">
      <c r="A47" s="277" t="s">
        <v>78</v>
      </c>
      <c r="B47" s="278"/>
      <c r="C47" s="299" t="s">
        <v>79</v>
      </c>
      <c r="D47" s="300"/>
      <c r="E47" s="301">
        <f>SUM(E48)</f>
        <v>518463</v>
      </c>
      <c r="F47" s="302"/>
      <c r="G47" s="273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3">
        <v>0</v>
      </c>
      <c r="R47" s="273">
        <v>0</v>
      </c>
      <c r="S47" s="274">
        <v>0</v>
      </c>
      <c r="T47" s="292">
        <v>0</v>
      </c>
      <c r="U47" s="275">
        <v>0</v>
      </c>
    </row>
    <row r="48" spans="1:21" ht="27" customHeight="1">
      <c r="A48" s="276"/>
      <c r="B48" s="270" t="s">
        <v>203</v>
      </c>
      <c r="C48" s="286" t="s">
        <v>202</v>
      </c>
      <c r="D48" s="300"/>
      <c r="E48" s="288">
        <v>518463</v>
      </c>
      <c r="F48" s="303"/>
      <c r="G48" s="273">
        <v>0</v>
      </c>
      <c r="H48" s="273">
        <v>0</v>
      </c>
      <c r="I48" s="273">
        <v>0</v>
      </c>
      <c r="J48" s="273">
        <v>0</v>
      </c>
      <c r="K48" s="273">
        <v>0</v>
      </c>
      <c r="L48" s="273">
        <v>0</v>
      </c>
      <c r="M48" s="273">
        <v>0</v>
      </c>
      <c r="N48" s="273">
        <v>0</v>
      </c>
      <c r="O48" s="273">
        <v>0</v>
      </c>
      <c r="P48" s="273">
        <v>0</v>
      </c>
      <c r="Q48" s="273">
        <v>0</v>
      </c>
      <c r="R48" s="273">
        <v>0</v>
      </c>
      <c r="S48" s="274">
        <v>0</v>
      </c>
      <c r="T48" s="292">
        <v>0</v>
      </c>
      <c r="U48" s="275">
        <v>0</v>
      </c>
    </row>
    <row r="49" spans="1:21" s="8" customFormat="1" ht="23.25" customHeight="1">
      <c r="A49" s="304" t="s">
        <v>92</v>
      </c>
      <c r="B49" s="278"/>
      <c r="C49" s="279" t="s">
        <v>93</v>
      </c>
      <c r="D49" s="279"/>
      <c r="E49" s="280">
        <f>SUM(E50:F59)</f>
        <v>15664464</v>
      </c>
      <c r="F49" s="280"/>
      <c r="G49" s="281">
        <f>SUM(G50:G59)</f>
        <v>8860675.559999999</v>
      </c>
      <c r="H49" s="281">
        <f aca="true" t="shared" si="12" ref="H49:H90">SUM(G49/E49)*100</f>
        <v>56.565456436939044</v>
      </c>
      <c r="I49" s="281">
        <f aca="true" t="shared" si="13" ref="I49:R49">SUM(I50:I59)</f>
        <v>8860675.559999999</v>
      </c>
      <c r="J49" s="281">
        <f t="shared" si="13"/>
        <v>7702719.59</v>
      </c>
      <c r="K49" s="281">
        <f t="shared" si="13"/>
        <v>6705039.699999999</v>
      </c>
      <c r="L49" s="281">
        <f t="shared" si="13"/>
        <v>997679.8899999999</v>
      </c>
      <c r="M49" s="281">
        <f t="shared" si="13"/>
        <v>435369.2</v>
      </c>
      <c r="N49" s="281">
        <f t="shared" si="13"/>
        <v>136894.68999999997</v>
      </c>
      <c r="O49" s="281">
        <f t="shared" si="13"/>
        <v>585692.08</v>
      </c>
      <c r="P49" s="281">
        <f t="shared" si="13"/>
        <v>0</v>
      </c>
      <c r="Q49" s="281">
        <f t="shared" si="13"/>
        <v>0</v>
      </c>
      <c r="R49" s="296">
        <f t="shared" si="13"/>
        <v>0</v>
      </c>
      <c r="S49" s="296">
        <v>0</v>
      </c>
      <c r="T49" s="267">
        <f>SUM(T50:T59)</f>
        <v>0</v>
      </c>
      <c r="U49" s="268">
        <f>SUM(U50:U59)</f>
        <v>0</v>
      </c>
    </row>
    <row r="50" spans="1:21" ht="27.75" customHeight="1">
      <c r="A50" s="305"/>
      <c r="B50" s="270" t="s">
        <v>201</v>
      </c>
      <c r="C50" s="271" t="s">
        <v>200</v>
      </c>
      <c r="D50" s="271"/>
      <c r="E50" s="272">
        <v>679601</v>
      </c>
      <c r="F50" s="272"/>
      <c r="G50" s="273">
        <f aca="true" t="shared" si="14" ref="G50:G59">SUM(I50+R50)</f>
        <v>388923.02999999997</v>
      </c>
      <c r="H50" s="273">
        <f t="shared" si="12"/>
        <v>57.22814268960757</v>
      </c>
      <c r="I50" s="273">
        <f>SUM(N50+J50)</f>
        <v>388923.02999999997</v>
      </c>
      <c r="J50" s="273">
        <f aca="true" t="shared" si="15" ref="J50:J59">SUM(K50:L50)</f>
        <v>371484.55</v>
      </c>
      <c r="K50" s="273">
        <v>317325.5</v>
      </c>
      <c r="L50" s="273">
        <v>54159.05</v>
      </c>
      <c r="M50" s="273">
        <v>0</v>
      </c>
      <c r="N50" s="273">
        <v>17438.48</v>
      </c>
      <c r="O50" s="273">
        <v>0</v>
      </c>
      <c r="P50" s="273">
        <v>0</v>
      </c>
      <c r="Q50" s="273">
        <v>0</v>
      </c>
      <c r="R50" s="273">
        <f aca="true" t="shared" si="16" ref="R50:R57">SUM(S50)</f>
        <v>0</v>
      </c>
      <c r="S50" s="284">
        <v>0</v>
      </c>
      <c r="T50" s="274">
        <v>0</v>
      </c>
      <c r="U50" s="275">
        <v>0</v>
      </c>
    </row>
    <row r="51" spans="1:21" ht="27.75" customHeight="1">
      <c r="A51" s="305"/>
      <c r="B51" s="270" t="s">
        <v>372</v>
      </c>
      <c r="C51" s="271" t="s">
        <v>373</v>
      </c>
      <c r="D51" s="271"/>
      <c r="E51" s="272">
        <v>107358</v>
      </c>
      <c r="F51" s="272"/>
      <c r="G51" s="273">
        <f>SUM(I51+R51)</f>
        <v>57923.89</v>
      </c>
      <c r="H51" s="273">
        <f>SUM(G51/E51)*100</f>
        <v>53.95395778609885</v>
      </c>
      <c r="I51" s="273">
        <f>SUM(N51+J51)</f>
        <v>57923.89</v>
      </c>
      <c r="J51" s="273">
        <f>SUM(K51:L51)</f>
        <v>54804.14</v>
      </c>
      <c r="K51" s="273">
        <v>46978.13</v>
      </c>
      <c r="L51" s="273">
        <v>7826.01</v>
      </c>
      <c r="M51" s="273">
        <v>0</v>
      </c>
      <c r="N51" s="273">
        <v>3119.75</v>
      </c>
      <c r="O51" s="273">
        <v>0</v>
      </c>
      <c r="P51" s="273">
        <v>0</v>
      </c>
      <c r="Q51" s="273">
        <v>0</v>
      </c>
      <c r="R51" s="273">
        <f>SUM(S51)</f>
        <v>0</v>
      </c>
      <c r="S51" s="273">
        <v>0</v>
      </c>
      <c r="T51" s="274">
        <v>0</v>
      </c>
      <c r="U51" s="275">
        <v>0</v>
      </c>
    </row>
    <row r="52" spans="1:21" ht="22.5" customHeight="1">
      <c r="A52" s="305"/>
      <c r="B52" s="270" t="s">
        <v>199</v>
      </c>
      <c r="C52" s="271" t="s">
        <v>198</v>
      </c>
      <c r="D52" s="271"/>
      <c r="E52" s="272">
        <v>1069090</v>
      </c>
      <c r="F52" s="272"/>
      <c r="G52" s="273">
        <f t="shared" si="14"/>
        <v>660613.3</v>
      </c>
      <c r="H52" s="273">
        <f t="shared" si="12"/>
        <v>61.792112918463374</v>
      </c>
      <c r="I52" s="273">
        <f>SUM(N52+J52)</f>
        <v>660613.3</v>
      </c>
      <c r="J52" s="273">
        <f t="shared" si="15"/>
        <v>628572.64</v>
      </c>
      <c r="K52" s="273">
        <v>567745.09</v>
      </c>
      <c r="L52" s="273">
        <v>60827.55</v>
      </c>
      <c r="M52" s="273">
        <v>0</v>
      </c>
      <c r="N52" s="273">
        <v>32040.66</v>
      </c>
      <c r="O52" s="273">
        <v>0</v>
      </c>
      <c r="P52" s="273">
        <v>0</v>
      </c>
      <c r="Q52" s="273">
        <v>0</v>
      </c>
      <c r="R52" s="273">
        <f t="shared" si="16"/>
        <v>0</v>
      </c>
      <c r="S52" s="273">
        <v>0</v>
      </c>
      <c r="T52" s="274">
        <v>0</v>
      </c>
      <c r="U52" s="275">
        <v>0</v>
      </c>
    </row>
    <row r="53" spans="1:21" ht="23.25" customHeight="1">
      <c r="A53" s="305"/>
      <c r="B53" s="270" t="s">
        <v>197</v>
      </c>
      <c r="C53" s="271" t="s">
        <v>196</v>
      </c>
      <c r="D53" s="271"/>
      <c r="E53" s="272">
        <v>4223527</v>
      </c>
      <c r="F53" s="272"/>
      <c r="G53" s="273">
        <f t="shared" si="14"/>
        <v>2497193.57</v>
      </c>
      <c r="H53" s="273">
        <f t="shared" si="12"/>
        <v>59.125786812775196</v>
      </c>
      <c r="I53" s="273">
        <f>SUM(N53+J53+M53+O53)</f>
        <v>2497193.57</v>
      </c>
      <c r="J53" s="273">
        <f t="shared" si="15"/>
        <v>2409914.4</v>
      </c>
      <c r="K53" s="273">
        <v>2165775.04</v>
      </c>
      <c r="L53" s="273">
        <v>244139.36</v>
      </c>
      <c r="M53" s="273">
        <v>44454.4</v>
      </c>
      <c r="N53" s="273">
        <v>15578.65</v>
      </c>
      <c r="O53" s="273">
        <v>27246.12</v>
      </c>
      <c r="P53" s="273">
        <v>0</v>
      </c>
      <c r="Q53" s="273">
        <v>0</v>
      </c>
      <c r="R53" s="273">
        <f t="shared" si="16"/>
        <v>0</v>
      </c>
      <c r="S53" s="273">
        <v>0</v>
      </c>
      <c r="T53" s="274">
        <v>0</v>
      </c>
      <c r="U53" s="275">
        <v>0</v>
      </c>
    </row>
    <row r="54" spans="1:21" ht="19.5" customHeight="1">
      <c r="A54" s="305"/>
      <c r="B54" s="270" t="s">
        <v>96</v>
      </c>
      <c r="C54" s="271" t="s">
        <v>97</v>
      </c>
      <c r="D54" s="271"/>
      <c r="E54" s="272">
        <v>7071597</v>
      </c>
      <c r="F54" s="272"/>
      <c r="G54" s="273">
        <f t="shared" si="14"/>
        <v>3980774.67</v>
      </c>
      <c r="H54" s="273">
        <f t="shared" si="12"/>
        <v>56.292442428492464</v>
      </c>
      <c r="I54" s="273">
        <f>SUM(N54+J54+M54)</f>
        <v>3980774.67</v>
      </c>
      <c r="J54" s="273">
        <f t="shared" si="15"/>
        <v>3562324.64</v>
      </c>
      <c r="K54" s="273">
        <v>3004416.39</v>
      </c>
      <c r="L54" s="273">
        <v>557908.25</v>
      </c>
      <c r="M54" s="273">
        <v>381140.8</v>
      </c>
      <c r="N54" s="273">
        <v>37309.23</v>
      </c>
      <c r="O54" s="273">
        <v>0</v>
      </c>
      <c r="P54" s="273">
        <v>0</v>
      </c>
      <c r="Q54" s="273">
        <v>0</v>
      </c>
      <c r="R54" s="273">
        <f t="shared" si="16"/>
        <v>0</v>
      </c>
      <c r="S54" s="273">
        <v>0</v>
      </c>
      <c r="T54" s="274">
        <v>0</v>
      </c>
      <c r="U54" s="275">
        <v>0</v>
      </c>
    </row>
    <row r="55" spans="1:21" ht="24.75" customHeight="1">
      <c r="A55" s="305"/>
      <c r="B55" s="270" t="s">
        <v>195</v>
      </c>
      <c r="C55" s="271" t="s">
        <v>194</v>
      </c>
      <c r="D55" s="271"/>
      <c r="E55" s="272">
        <v>1111487</v>
      </c>
      <c r="F55" s="272"/>
      <c r="G55" s="273">
        <f t="shared" si="14"/>
        <v>625280.7499999999</v>
      </c>
      <c r="H55" s="273">
        <f t="shared" si="12"/>
        <v>56.256236015355995</v>
      </c>
      <c r="I55" s="273">
        <f>SUM(N55+J55)</f>
        <v>625280.7499999999</v>
      </c>
      <c r="J55" s="273">
        <f t="shared" si="15"/>
        <v>595233.0399999999</v>
      </c>
      <c r="K55" s="273">
        <v>545295.94</v>
      </c>
      <c r="L55" s="273">
        <v>49937.1</v>
      </c>
      <c r="M55" s="273">
        <v>0</v>
      </c>
      <c r="N55" s="273">
        <v>30047.71</v>
      </c>
      <c r="O55" s="273">
        <v>0</v>
      </c>
      <c r="P55" s="273">
        <v>0</v>
      </c>
      <c r="Q55" s="273">
        <v>0</v>
      </c>
      <c r="R55" s="273">
        <f t="shared" si="16"/>
        <v>0</v>
      </c>
      <c r="S55" s="273">
        <v>0</v>
      </c>
      <c r="T55" s="274">
        <v>0</v>
      </c>
      <c r="U55" s="275">
        <v>0</v>
      </c>
    </row>
    <row r="56" spans="1:21" ht="37.5" customHeight="1">
      <c r="A56" s="305"/>
      <c r="B56" s="270" t="s">
        <v>193</v>
      </c>
      <c r="C56" s="271" t="s">
        <v>176</v>
      </c>
      <c r="D56" s="271"/>
      <c r="E56" s="272">
        <v>69800</v>
      </c>
      <c r="F56" s="272"/>
      <c r="G56" s="273">
        <f t="shared" si="14"/>
        <v>5827.04</v>
      </c>
      <c r="H56" s="273">
        <f t="shared" si="12"/>
        <v>8.348194842406876</v>
      </c>
      <c r="I56" s="273">
        <f>SUM(N56+J56)</f>
        <v>5827.04</v>
      </c>
      <c r="J56" s="273">
        <f t="shared" si="15"/>
        <v>5827.04</v>
      </c>
      <c r="K56" s="273">
        <v>0</v>
      </c>
      <c r="L56" s="273">
        <v>5827.04</v>
      </c>
      <c r="M56" s="273">
        <v>0</v>
      </c>
      <c r="N56" s="273">
        <v>0</v>
      </c>
      <c r="O56" s="273">
        <v>0</v>
      </c>
      <c r="P56" s="273">
        <v>0</v>
      </c>
      <c r="Q56" s="273">
        <v>0</v>
      </c>
      <c r="R56" s="273">
        <f t="shared" si="16"/>
        <v>0</v>
      </c>
      <c r="S56" s="273">
        <v>0</v>
      </c>
      <c r="T56" s="274">
        <v>0</v>
      </c>
      <c r="U56" s="275">
        <v>0</v>
      </c>
    </row>
    <row r="57" spans="1:21" ht="27" customHeight="1">
      <c r="A57" s="305"/>
      <c r="B57" s="270" t="s">
        <v>192</v>
      </c>
      <c r="C57" s="271" t="s">
        <v>191</v>
      </c>
      <c r="D57" s="271"/>
      <c r="E57" s="272">
        <v>177546</v>
      </c>
      <c r="F57" s="272"/>
      <c r="G57" s="273">
        <f t="shared" si="14"/>
        <v>69605.55</v>
      </c>
      <c r="H57" s="273">
        <f t="shared" si="12"/>
        <v>39.204234395593254</v>
      </c>
      <c r="I57" s="273">
        <f>SUM(J57+M57+N57+O57+P57+Q57)</f>
        <v>69605.55</v>
      </c>
      <c r="J57" s="273">
        <f t="shared" si="15"/>
        <v>69605.55</v>
      </c>
      <c r="K57" s="273">
        <v>54191.97</v>
      </c>
      <c r="L57" s="273">
        <v>15413.58</v>
      </c>
      <c r="M57" s="273">
        <v>0</v>
      </c>
      <c r="N57" s="273">
        <v>0</v>
      </c>
      <c r="O57" s="273">
        <v>0</v>
      </c>
      <c r="P57" s="273">
        <v>0</v>
      </c>
      <c r="Q57" s="273">
        <v>0</v>
      </c>
      <c r="R57" s="273">
        <f t="shared" si="16"/>
        <v>0</v>
      </c>
      <c r="S57" s="273">
        <v>0</v>
      </c>
      <c r="T57" s="274">
        <v>0</v>
      </c>
      <c r="U57" s="275">
        <v>0</v>
      </c>
    </row>
    <row r="58" spans="1:21" ht="153" customHeight="1">
      <c r="A58" s="305"/>
      <c r="B58" s="270" t="s">
        <v>374</v>
      </c>
      <c r="C58" s="271" t="s">
        <v>375</v>
      </c>
      <c r="D58" s="271"/>
      <c r="E58" s="272">
        <v>111754</v>
      </c>
      <c r="F58" s="272"/>
      <c r="G58" s="273">
        <f>SUM(I58+R58)</f>
        <v>13492.64</v>
      </c>
      <c r="H58" s="273">
        <f>SUM(G58/E58)*100</f>
        <v>12.073518621257403</v>
      </c>
      <c r="I58" s="273">
        <f>SUM(J58+M58+N58+O58+P58+Q58)</f>
        <v>13492.64</v>
      </c>
      <c r="J58" s="273">
        <f>SUM(K58:L58)</f>
        <v>3718.64</v>
      </c>
      <c r="K58" s="273">
        <v>3311.64</v>
      </c>
      <c r="L58" s="273">
        <v>407</v>
      </c>
      <c r="M58" s="273">
        <v>9774</v>
      </c>
      <c r="N58" s="273">
        <v>0</v>
      </c>
      <c r="O58" s="273">
        <v>0</v>
      </c>
      <c r="P58" s="273">
        <v>0</v>
      </c>
      <c r="Q58" s="273">
        <v>0</v>
      </c>
      <c r="R58" s="273">
        <f>SUM(S58)</f>
        <v>0</v>
      </c>
      <c r="S58" s="273">
        <v>0</v>
      </c>
      <c r="T58" s="274">
        <v>0</v>
      </c>
      <c r="U58" s="275">
        <v>0</v>
      </c>
    </row>
    <row r="59" spans="1:21" ht="24" customHeight="1">
      <c r="A59" s="306"/>
      <c r="B59" s="270" t="s">
        <v>100</v>
      </c>
      <c r="C59" s="271" t="s">
        <v>70</v>
      </c>
      <c r="D59" s="271"/>
      <c r="E59" s="272">
        <v>1042704</v>
      </c>
      <c r="F59" s="272"/>
      <c r="G59" s="273">
        <f t="shared" si="14"/>
        <v>561041.12</v>
      </c>
      <c r="H59" s="273">
        <f t="shared" si="12"/>
        <v>53.80636498948886</v>
      </c>
      <c r="I59" s="273">
        <f>SUM(J59+M59+N59+O59+P59+Q59)</f>
        <v>561041.12</v>
      </c>
      <c r="J59" s="273">
        <f t="shared" si="15"/>
        <v>1234.95</v>
      </c>
      <c r="K59" s="273">
        <v>0</v>
      </c>
      <c r="L59" s="273">
        <v>1234.95</v>
      </c>
      <c r="M59" s="273">
        <v>0</v>
      </c>
      <c r="N59" s="273">
        <v>1360.21</v>
      </c>
      <c r="O59" s="273">
        <v>558445.96</v>
      </c>
      <c r="P59" s="273">
        <v>0</v>
      </c>
      <c r="Q59" s="273">
        <v>0</v>
      </c>
      <c r="R59" s="284">
        <v>0</v>
      </c>
      <c r="S59" s="284">
        <v>0</v>
      </c>
      <c r="T59" s="274">
        <v>0</v>
      </c>
      <c r="U59" s="275">
        <v>0</v>
      </c>
    </row>
    <row r="60" spans="1:21" s="8" customFormat="1" ht="18" customHeight="1">
      <c r="A60" s="277" t="s">
        <v>101</v>
      </c>
      <c r="B60" s="278"/>
      <c r="C60" s="279" t="s">
        <v>102</v>
      </c>
      <c r="D60" s="279"/>
      <c r="E60" s="280">
        <f>SUM(E61:F62)</f>
        <v>5458183</v>
      </c>
      <c r="F60" s="280"/>
      <c r="G60" s="281">
        <f>SUM(G62+G61)</f>
        <v>3635954.7699999996</v>
      </c>
      <c r="H60" s="281">
        <f t="shared" si="12"/>
        <v>66.6147465191255</v>
      </c>
      <c r="I60" s="281">
        <f aca="true" t="shared" si="17" ref="I60:U60">SUM(I62+I61)</f>
        <v>1635954.77</v>
      </c>
      <c r="J60" s="281">
        <f t="shared" si="17"/>
        <v>1635954.77</v>
      </c>
      <c r="K60" s="281">
        <f t="shared" si="17"/>
        <v>0</v>
      </c>
      <c r="L60" s="281">
        <f t="shared" si="17"/>
        <v>1635954.77</v>
      </c>
      <c r="M60" s="281">
        <f t="shared" si="17"/>
        <v>0</v>
      </c>
      <c r="N60" s="281">
        <f t="shared" si="17"/>
        <v>0</v>
      </c>
      <c r="O60" s="281">
        <f t="shared" si="17"/>
        <v>0</v>
      </c>
      <c r="P60" s="281">
        <f t="shared" si="17"/>
        <v>0</v>
      </c>
      <c r="Q60" s="281">
        <f t="shared" si="17"/>
        <v>0</v>
      </c>
      <c r="R60" s="281">
        <f t="shared" si="17"/>
        <v>2000000</v>
      </c>
      <c r="S60" s="281">
        <f t="shared" si="17"/>
        <v>0</v>
      </c>
      <c r="T60" s="281">
        <f t="shared" si="17"/>
        <v>0</v>
      </c>
      <c r="U60" s="307">
        <f t="shared" si="17"/>
        <v>2000000</v>
      </c>
    </row>
    <row r="61" spans="1:21" ht="80.25" customHeight="1">
      <c r="A61" s="269"/>
      <c r="B61" s="270" t="s">
        <v>103</v>
      </c>
      <c r="C61" s="271" t="s">
        <v>104</v>
      </c>
      <c r="D61" s="271"/>
      <c r="E61" s="272">
        <v>3150285</v>
      </c>
      <c r="F61" s="272"/>
      <c r="G61" s="273">
        <f>SUM(I61+R61)</f>
        <v>1504297.68</v>
      </c>
      <c r="H61" s="273">
        <f t="shared" si="12"/>
        <v>47.751161561573</v>
      </c>
      <c r="I61" s="273">
        <f>SUM(N61+J61)</f>
        <v>1504297.68</v>
      </c>
      <c r="J61" s="273">
        <f>SUM(K61:L61)</f>
        <v>1504297.68</v>
      </c>
      <c r="K61" s="273">
        <v>0</v>
      </c>
      <c r="L61" s="273">
        <v>1504297.68</v>
      </c>
      <c r="M61" s="273">
        <v>0</v>
      </c>
      <c r="N61" s="273">
        <v>0</v>
      </c>
      <c r="O61" s="273">
        <v>0</v>
      </c>
      <c r="P61" s="273">
        <v>0</v>
      </c>
      <c r="Q61" s="273">
        <v>0</v>
      </c>
      <c r="R61" s="273">
        <f>SUM(S61)</f>
        <v>0</v>
      </c>
      <c r="S61" s="273">
        <v>0</v>
      </c>
      <c r="T61" s="274">
        <v>0</v>
      </c>
      <c r="U61" s="275">
        <v>0</v>
      </c>
    </row>
    <row r="62" spans="1:21" ht="25.5" customHeight="1">
      <c r="A62" s="276"/>
      <c r="B62" s="270" t="s">
        <v>190</v>
      </c>
      <c r="C62" s="271" t="s">
        <v>70</v>
      </c>
      <c r="D62" s="271"/>
      <c r="E62" s="272">
        <v>2307898</v>
      </c>
      <c r="F62" s="272"/>
      <c r="G62" s="273">
        <f>SUM(I62+R62)</f>
        <v>2131657.09</v>
      </c>
      <c r="H62" s="273">
        <f t="shared" si="12"/>
        <v>92.3635745600542</v>
      </c>
      <c r="I62" s="273">
        <f>SUM(N62+J62)</f>
        <v>131657.09</v>
      </c>
      <c r="J62" s="273">
        <f>SUM(K62:L62)</f>
        <v>131657.09</v>
      </c>
      <c r="K62" s="273">
        <v>0</v>
      </c>
      <c r="L62" s="273">
        <v>131657.09</v>
      </c>
      <c r="M62" s="273">
        <v>0</v>
      </c>
      <c r="N62" s="273">
        <v>0</v>
      </c>
      <c r="O62" s="273">
        <v>0</v>
      </c>
      <c r="P62" s="273">
        <v>0</v>
      </c>
      <c r="Q62" s="273">
        <v>0</v>
      </c>
      <c r="R62" s="273">
        <v>2000000</v>
      </c>
      <c r="S62" s="273">
        <v>0</v>
      </c>
      <c r="T62" s="274">
        <v>0</v>
      </c>
      <c r="U62" s="308">
        <v>2000000</v>
      </c>
    </row>
    <row r="63" spans="1:21" s="8" customFormat="1" ht="13.5" customHeight="1">
      <c r="A63" s="277" t="s">
        <v>105</v>
      </c>
      <c r="B63" s="278"/>
      <c r="C63" s="279" t="s">
        <v>106</v>
      </c>
      <c r="D63" s="279"/>
      <c r="E63" s="280">
        <f>SUM(E64:F69)</f>
        <v>15450783</v>
      </c>
      <c r="F63" s="280"/>
      <c r="G63" s="281">
        <f>SUM(G64:G69)</f>
        <v>7057746.69</v>
      </c>
      <c r="H63" s="281">
        <f t="shared" si="12"/>
        <v>45.67889336093841</v>
      </c>
      <c r="I63" s="281">
        <f aca="true" t="shared" si="18" ref="I63:U63">SUM(I64:I69)</f>
        <v>7023965.090000001</v>
      </c>
      <c r="J63" s="281">
        <f t="shared" si="18"/>
        <v>6269970.040000001</v>
      </c>
      <c r="K63" s="281">
        <f t="shared" si="18"/>
        <v>3939497.93</v>
      </c>
      <c r="L63" s="281">
        <f t="shared" si="18"/>
        <v>2330472.11</v>
      </c>
      <c r="M63" s="281">
        <f t="shared" si="18"/>
        <v>94984.87</v>
      </c>
      <c r="N63" s="281">
        <f t="shared" si="18"/>
        <v>472083.99</v>
      </c>
      <c r="O63" s="281">
        <f t="shared" si="18"/>
        <v>186926.19</v>
      </c>
      <c r="P63" s="281">
        <f t="shared" si="18"/>
        <v>0</v>
      </c>
      <c r="Q63" s="281">
        <f t="shared" si="18"/>
        <v>0</v>
      </c>
      <c r="R63" s="281">
        <f t="shared" si="18"/>
        <v>33781.6</v>
      </c>
      <c r="S63" s="281">
        <f t="shared" si="18"/>
        <v>33781.6</v>
      </c>
      <c r="T63" s="281">
        <f t="shared" si="18"/>
        <v>0</v>
      </c>
      <c r="U63" s="282">
        <f t="shared" si="18"/>
        <v>0</v>
      </c>
    </row>
    <row r="64" spans="1:21" ht="29.25" customHeight="1">
      <c r="A64" s="269"/>
      <c r="B64" s="270" t="s">
        <v>107</v>
      </c>
      <c r="C64" s="271" t="s">
        <v>108</v>
      </c>
      <c r="D64" s="271"/>
      <c r="E64" s="272">
        <v>1544000</v>
      </c>
      <c r="F64" s="272"/>
      <c r="G64" s="273">
        <f aca="true" t="shared" si="19" ref="G64:G69">SUM(I64+R64)</f>
        <v>467024.37</v>
      </c>
      <c r="H64" s="273">
        <f t="shared" si="12"/>
        <v>30.24769235751295</v>
      </c>
      <c r="I64" s="273">
        <f>SUM(N64+J64+M64)</f>
        <v>462104.37</v>
      </c>
      <c r="J64" s="273">
        <f aca="true" t="shared" si="20" ref="J64:J69">SUM(K64:L64)</f>
        <v>396253.5</v>
      </c>
      <c r="K64" s="273">
        <v>252601.62</v>
      </c>
      <c r="L64" s="273">
        <v>143651.88</v>
      </c>
      <c r="M64" s="273">
        <v>42466.97</v>
      </c>
      <c r="N64" s="273">
        <v>23383.9</v>
      </c>
      <c r="O64" s="273">
        <v>0</v>
      </c>
      <c r="P64" s="273">
        <v>0</v>
      </c>
      <c r="Q64" s="273">
        <v>0</v>
      </c>
      <c r="R64" s="273">
        <v>4920</v>
      </c>
      <c r="S64" s="273">
        <v>4920</v>
      </c>
      <c r="T64" s="274">
        <v>0</v>
      </c>
      <c r="U64" s="275">
        <v>0</v>
      </c>
    </row>
    <row r="65" spans="1:21" ht="28.5" customHeight="1">
      <c r="A65" s="269"/>
      <c r="B65" s="270" t="s">
        <v>111</v>
      </c>
      <c r="C65" s="271" t="s">
        <v>112</v>
      </c>
      <c r="D65" s="271"/>
      <c r="E65" s="272">
        <v>12055231</v>
      </c>
      <c r="F65" s="272"/>
      <c r="G65" s="273">
        <f t="shared" si="19"/>
        <v>5747523.42</v>
      </c>
      <c r="H65" s="273">
        <f t="shared" si="12"/>
        <v>47.67659300763295</v>
      </c>
      <c r="I65" s="273">
        <f>SUM(N65+J65+O65)</f>
        <v>5718661.82</v>
      </c>
      <c r="J65" s="273">
        <f t="shared" si="20"/>
        <v>5617014.98</v>
      </c>
      <c r="K65" s="273">
        <v>3479227.26</v>
      </c>
      <c r="L65" s="273">
        <v>2137787.72</v>
      </c>
      <c r="M65" s="273">
        <v>0</v>
      </c>
      <c r="N65" s="273">
        <v>7879.67</v>
      </c>
      <c r="O65" s="273">
        <v>93767.17</v>
      </c>
      <c r="P65" s="273">
        <v>0</v>
      </c>
      <c r="Q65" s="273">
        <v>0</v>
      </c>
      <c r="R65" s="273">
        <v>28861.6</v>
      </c>
      <c r="S65" s="273">
        <v>28861.6</v>
      </c>
      <c r="T65" s="274">
        <v>0</v>
      </c>
      <c r="U65" s="275">
        <v>0</v>
      </c>
    </row>
    <row r="66" spans="1:21" ht="20.25" customHeight="1">
      <c r="A66" s="269"/>
      <c r="B66" s="270" t="s">
        <v>113</v>
      </c>
      <c r="C66" s="271" t="s">
        <v>114</v>
      </c>
      <c r="D66" s="271"/>
      <c r="E66" s="272">
        <v>1125000</v>
      </c>
      <c r="F66" s="272"/>
      <c r="G66" s="273">
        <f t="shared" si="19"/>
        <v>493688.4</v>
      </c>
      <c r="H66" s="273">
        <f t="shared" si="12"/>
        <v>43.88341333333334</v>
      </c>
      <c r="I66" s="273">
        <f>SUM(N66+J66+M66)</f>
        <v>493688.4</v>
      </c>
      <c r="J66" s="273">
        <f t="shared" si="20"/>
        <v>350.08</v>
      </c>
      <c r="K66" s="273">
        <v>350.08</v>
      </c>
      <c r="L66" s="273">
        <v>0</v>
      </c>
      <c r="M66" s="273">
        <v>52517.9</v>
      </c>
      <c r="N66" s="273">
        <v>440820.42</v>
      </c>
      <c r="O66" s="273">
        <v>0</v>
      </c>
      <c r="P66" s="273">
        <v>0</v>
      </c>
      <c r="Q66" s="273">
        <v>0</v>
      </c>
      <c r="R66" s="273">
        <v>0</v>
      </c>
      <c r="S66" s="273">
        <v>0</v>
      </c>
      <c r="T66" s="274">
        <v>0</v>
      </c>
      <c r="U66" s="275">
        <v>0</v>
      </c>
    </row>
    <row r="67" spans="1:21" ht="23.25" customHeight="1">
      <c r="A67" s="269"/>
      <c r="B67" s="270" t="s">
        <v>189</v>
      </c>
      <c r="C67" s="271" t="s">
        <v>188</v>
      </c>
      <c r="D67" s="271"/>
      <c r="E67" s="272">
        <v>480000</v>
      </c>
      <c r="F67" s="272"/>
      <c r="G67" s="273">
        <f t="shared" si="19"/>
        <v>256351.48</v>
      </c>
      <c r="H67" s="273">
        <f t="shared" si="12"/>
        <v>53.40655833333333</v>
      </c>
      <c r="I67" s="273">
        <f>SUM(N67+J67)</f>
        <v>256351.48</v>
      </c>
      <c r="J67" s="273">
        <f t="shared" si="20"/>
        <v>256351.48</v>
      </c>
      <c r="K67" s="273">
        <v>207318.97</v>
      </c>
      <c r="L67" s="273">
        <v>49032.51</v>
      </c>
      <c r="M67" s="273">
        <v>0</v>
      </c>
      <c r="N67" s="273">
        <v>0</v>
      </c>
      <c r="O67" s="273">
        <v>0</v>
      </c>
      <c r="P67" s="273">
        <v>0</v>
      </c>
      <c r="Q67" s="273">
        <v>0</v>
      </c>
      <c r="R67" s="273">
        <f>SUM(S67)</f>
        <v>0</v>
      </c>
      <c r="S67" s="273">
        <v>0</v>
      </c>
      <c r="T67" s="274">
        <v>0</v>
      </c>
      <c r="U67" s="275">
        <v>0</v>
      </c>
    </row>
    <row r="68" spans="1:21" ht="71.25" customHeight="1">
      <c r="A68" s="269"/>
      <c r="B68" s="270" t="s">
        <v>187</v>
      </c>
      <c r="C68" s="286" t="s">
        <v>186</v>
      </c>
      <c r="D68" s="287"/>
      <c r="E68" s="272">
        <v>8500</v>
      </c>
      <c r="F68" s="272"/>
      <c r="G68" s="273">
        <f t="shared" si="19"/>
        <v>0</v>
      </c>
      <c r="H68" s="273">
        <f t="shared" si="12"/>
        <v>0</v>
      </c>
      <c r="I68" s="273">
        <f>SUM(N68+J68)</f>
        <v>0</v>
      </c>
      <c r="J68" s="273">
        <f t="shared" si="20"/>
        <v>0</v>
      </c>
      <c r="K68" s="273">
        <v>0</v>
      </c>
      <c r="L68" s="273">
        <v>0</v>
      </c>
      <c r="M68" s="273">
        <v>0</v>
      </c>
      <c r="N68" s="273">
        <v>0</v>
      </c>
      <c r="O68" s="273">
        <v>0</v>
      </c>
      <c r="P68" s="273">
        <v>0</v>
      </c>
      <c r="Q68" s="273">
        <v>0</v>
      </c>
      <c r="R68" s="273">
        <f>SUM(S68)</f>
        <v>0</v>
      </c>
      <c r="S68" s="273">
        <v>0</v>
      </c>
      <c r="T68" s="274">
        <v>0</v>
      </c>
      <c r="U68" s="275">
        <v>0</v>
      </c>
    </row>
    <row r="69" spans="1:21" ht="28.5" customHeight="1">
      <c r="A69" s="276"/>
      <c r="B69" s="270" t="s">
        <v>115</v>
      </c>
      <c r="C69" s="271" t="s">
        <v>70</v>
      </c>
      <c r="D69" s="271"/>
      <c r="E69" s="272">
        <v>238052</v>
      </c>
      <c r="F69" s="272"/>
      <c r="G69" s="273">
        <f t="shared" si="19"/>
        <v>93159.02</v>
      </c>
      <c r="H69" s="273">
        <f t="shared" si="12"/>
        <v>39.13389511535295</v>
      </c>
      <c r="I69" s="273">
        <f>SUM(N69+J69+O69)</f>
        <v>93159.02</v>
      </c>
      <c r="J69" s="273">
        <f t="shared" si="20"/>
        <v>0</v>
      </c>
      <c r="K69" s="273"/>
      <c r="L69" s="273">
        <v>0</v>
      </c>
      <c r="M69" s="273">
        <v>0</v>
      </c>
      <c r="N69" s="273">
        <v>0</v>
      </c>
      <c r="O69" s="273">
        <v>93159.02</v>
      </c>
      <c r="P69" s="273">
        <v>0</v>
      </c>
      <c r="Q69" s="273">
        <v>0</v>
      </c>
      <c r="R69" s="273">
        <v>0</v>
      </c>
      <c r="S69" s="273">
        <v>0</v>
      </c>
      <c r="T69" s="274">
        <v>0</v>
      </c>
      <c r="U69" s="275">
        <v>0</v>
      </c>
    </row>
    <row r="70" spans="1:21" s="8" customFormat="1" ht="39.75" customHeight="1">
      <c r="A70" s="277" t="s">
        <v>116</v>
      </c>
      <c r="B70" s="278"/>
      <c r="C70" s="279" t="s">
        <v>117</v>
      </c>
      <c r="D70" s="279"/>
      <c r="E70" s="280">
        <f>SUM(E71:F74)</f>
        <v>2412644</v>
      </c>
      <c r="F70" s="280"/>
      <c r="G70" s="281">
        <f>SUM(G71:G74)</f>
        <v>1070002.53</v>
      </c>
      <c r="H70" s="281">
        <f t="shared" si="12"/>
        <v>44.349789276826584</v>
      </c>
      <c r="I70" s="281">
        <f aca="true" t="shared" si="21" ref="I70:U70">SUM(I71:I74)</f>
        <v>1070002.53</v>
      </c>
      <c r="J70" s="281">
        <f t="shared" si="21"/>
        <v>921295.49</v>
      </c>
      <c r="K70" s="281">
        <f t="shared" si="21"/>
        <v>802393.38</v>
      </c>
      <c r="L70" s="281">
        <f t="shared" si="21"/>
        <v>118902.11</v>
      </c>
      <c r="M70" s="281">
        <f t="shared" si="21"/>
        <v>64938</v>
      </c>
      <c r="N70" s="281">
        <f t="shared" si="21"/>
        <v>9008.2</v>
      </c>
      <c r="O70" s="281">
        <f t="shared" si="21"/>
        <v>74760.84</v>
      </c>
      <c r="P70" s="281">
        <f t="shared" si="21"/>
        <v>0</v>
      </c>
      <c r="Q70" s="281">
        <f t="shared" si="21"/>
        <v>0</v>
      </c>
      <c r="R70" s="281">
        <f t="shared" si="21"/>
        <v>0</v>
      </c>
      <c r="S70" s="281">
        <f t="shared" si="21"/>
        <v>0</v>
      </c>
      <c r="T70" s="281">
        <f t="shared" si="21"/>
        <v>0</v>
      </c>
      <c r="U70" s="282">
        <f t="shared" si="21"/>
        <v>0</v>
      </c>
    </row>
    <row r="71" spans="1:21" ht="40.5" customHeight="1">
      <c r="A71" s="269"/>
      <c r="B71" s="270" t="s">
        <v>152</v>
      </c>
      <c r="C71" s="271" t="s">
        <v>153</v>
      </c>
      <c r="D71" s="271"/>
      <c r="E71" s="272">
        <v>135876</v>
      </c>
      <c r="F71" s="272"/>
      <c r="G71" s="273">
        <f>SUM(I71+R71)</f>
        <v>64938</v>
      </c>
      <c r="H71" s="273">
        <f t="shared" si="12"/>
        <v>47.79210456592776</v>
      </c>
      <c r="I71" s="273">
        <f>SUM(N71+J71+M71)</f>
        <v>64938</v>
      </c>
      <c r="J71" s="273">
        <f>SUM(K71:L71)</f>
        <v>0</v>
      </c>
      <c r="K71" s="273">
        <v>0</v>
      </c>
      <c r="L71" s="273">
        <v>0</v>
      </c>
      <c r="M71" s="273">
        <v>64938</v>
      </c>
      <c r="N71" s="273">
        <v>0</v>
      </c>
      <c r="O71" s="273">
        <v>0</v>
      </c>
      <c r="P71" s="273">
        <v>0</v>
      </c>
      <c r="Q71" s="273">
        <v>0</v>
      </c>
      <c r="R71" s="273">
        <f>SUM(S71)</f>
        <v>0</v>
      </c>
      <c r="S71" s="273">
        <v>0</v>
      </c>
      <c r="T71" s="274">
        <v>0</v>
      </c>
      <c r="U71" s="275">
        <v>0</v>
      </c>
    </row>
    <row r="72" spans="1:21" ht="40.5" customHeight="1">
      <c r="A72" s="269"/>
      <c r="B72" s="270" t="s">
        <v>118</v>
      </c>
      <c r="C72" s="271" t="s">
        <v>119</v>
      </c>
      <c r="D72" s="271"/>
      <c r="E72" s="272">
        <v>272653</v>
      </c>
      <c r="F72" s="272"/>
      <c r="G72" s="273">
        <f>SUM(I72+R72)</f>
        <v>166349.77000000002</v>
      </c>
      <c r="H72" s="273">
        <f t="shared" si="12"/>
        <v>61.01153114031389</v>
      </c>
      <c r="I72" s="273">
        <f>SUM(N72+J72)</f>
        <v>166349.77000000002</v>
      </c>
      <c r="J72" s="273">
        <f>SUM(K72:L72)</f>
        <v>166349.77000000002</v>
      </c>
      <c r="K72" s="273">
        <v>147122.85</v>
      </c>
      <c r="L72" s="273">
        <v>19226.92</v>
      </c>
      <c r="M72" s="273">
        <v>0</v>
      </c>
      <c r="N72" s="273">
        <v>0</v>
      </c>
      <c r="O72" s="273">
        <v>0</v>
      </c>
      <c r="P72" s="273">
        <v>0</v>
      </c>
      <c r="Q72" s="273">
        <v>0</v>
      </c>
      <c r="R72" s="273">
        <v>0</v>
      </c>
      <c r="S72" s="273">
        <v>0</v>
      </c>
      <c r="T72" s="274">
        <v>0</v>
      </c>
      <c r="U72" s="275">
        <v>0</v>
      </c>
    </row>
    <row r="73" spans="1:21" ht="24.75" customHeight="1">
      <c r="A73" s="269"/>
      <c r="B73" s="270" t="s">
        <v>124</v>
      </c>
      <c r="C73" s="271" t="s">
        <v>125</v>
      </c>
      <c r="D73" s="271"/>
      <c r="E73" s="272">
        <v>1462650</v>
      </c>
      <c r="F73" s="272"/>
      <c r="G73" s="273">
        <f>SUM(I73+R73)</f>
        <v>763953.9199999999</v>
      </c>
      <c r="H73" s="273">
        <f t="shared" si="12"/>
        <v>52.23080846408915</v>
      </c>
      <c r="I73" s="273">
        <f>SUM(N73+J73)</f>
        <v>763953.9199999999</v>
      </c>
      <c r="J73" s="273">
        <f>SUM(K73:L73)</f>
        <v>754945.72</v>
      </c>
      <c r="K73" s="273">
        <v>655270.53</v>
      </c>
      <c r="L73" s="273">
        <v>99675.19</v>
      </c>
      <c r="M73" s="273">
        <v>0</v>
      </c>
      <c r="N73" s="273">
        <v>9008.2</v>
      </c>
      <c r="O73" s="273">
        <v>0</v>
      </c>
      <c r="P73" s="273">
        <v>0</v>
      </c>
      <c r="Q73" s="273">
        <v>0</v>
      </c>
      <c r="R73" s="273">
        <f>SUM(S73)</f>
        <v>0</v>
      </c>
      <c r="S73" s="273">
        <v>0</v>
      </c>
      <c r="T73" s="274">
        <v>0</v>
      </c>
      <c r="U73" s="275">
        <v>0</v>
      </c>
    </row>
    <row r="74" spans="1:21" ht="25.5" customHeight="1">
      <c r="A74" s="276"/>
      <c r="B74" s="270" t="s">
        <v>185</v>
      </c>
      <c r="C74" s="271" t="s">
        <v>70</v>
      </c>
      <c r="D74" s="271"/>
      <c r="E74" s="272">
        <v>541465</v>
      </c>
      <c r="F74" s="272"/>
      <c r="G74" s="273">
        <f>SUM(I74+R74)</f>
        <v>74760.84</v>
      </c>
      <c r="H74" s="273">
        <f t="shared" si="12"/>
        <v>13.807141735846267</v>
      </c>
      <c r="I74" s="273">
        <f>SUM(N74+J74+O74)</f>
        <v>74760.84</v>
      </c>
      <c r="J74" s="273">
        <f>SUM(K74:L74)</f>
        <v>0</v>
      </c>
      <c r="K74" s="273">
        <v>0</v>
      </c>
      <c r="L74" s="273">
        <v>0</v>
      </c>
      <c r="M74" s="273">
        <v>0</v>
      </c>
      <c r="N74" s="273">
        <v>0</v>
      </c>
      <c r="O74" s="273">
        <v>74760.84</v>
      </c>
      <c r="P74" s="273">
        <v>0</v>
      </c>
      <c r="Q74" s="273">
        <v>0</v>
      </c>
      <c r="R74" s="273">
        <v>0</v>
      </c>
      <c r="S74" s="273">
        <v>0</v>
      </c>
      <c r="T74" s="274">
        <v>0</v>
      </c>
      <c r="U74" s="275">
        <v>0</v>
      </c>
    </row>
    <row r="75" spans="1:21" s="8" customFormat="1" ht="25.5" customHeight="1">
      <c r="A75" s="277" t="s">
        <v>127</v>
      </c>
      <c r="B75" s="278"/>
      <c r="C75" s="279" t="s">
        <v>128</v>
      </c>
      <c r="D75" s="279"/>
      <c r="E75" s="280">
        <f>SUM(E76:F81)</f>
        <v>7883821</v>
      </c>
      <c r="F75" s="280"/>
      <c r="G75" s="281">
        <f>SUM(G76:G81)</f>
        <v>4304044.81</v>
      </c>
      <c r="H75" s="281">
        <f t="shared" si="12"/>
        <v>54.593385745313086</v>
      </c>
      <c r="I75" s="281">
        <f aca="true" t="shared" si="22" ref="I75:U75">SUM(I76:I81)</f>
        <v>4303368.31</v>
      </c>
      <c r="J75" s="281">
        <f t="shared" si="22"/>
        <v>4178724.46</v>
      </c>
      <c r="K75" s="281">
        <f t="shared" si="22"/>
        <v>3496621.21</v>
      </c>
      <c r="L75" s="281">
        <f t="shared" si="22"/>
        <v>682103.25</v>
      </c>
      <c r="M75" s="281">
        <f t="shared" si="22"/>
        <v>0</v>
      </c>
      <c r="N75" s="281">
        <f t="shared" si="22"/>
        <v>124643.85</v>
      </c>
      <c r="O75" s="281">
        <f t="shared" si="22"/>
        <v>0</v>
      </c>
      <c r="P75" s="281">
        <f t="shared" si="22"/>
        <v>0</v>
      </c>
      <c r="Q75" s="281">
        <f t="shared" si="22"/>
        <v>0</v>
      </c>
      <c r="R75" s="281">
        <f t="shared" si="22"/>
        <v>676.5</v>
      </c>
      <c r="S75" s="281">
        <f t="shared" si="22"/>
        <v>676.5</v>
      </c>
      <c r="T75" s="281">
        <f t="shared" si="22"/>
        <v>0</v>
      </c>
      <c r="U75" s="282">
        <f t="shared" si="22"/>
        <v>0</v>
      </c>
    </row>
    <row r="76" spans="1:21" ht="36" customHeight="1">
      <c r="A76" s="269"/>
      <c r="B76" s="270" t="s">
        <v>129</v>
      </c>
      <c r="C76" s="271" t="s">
        <v>130</v>
      </c>
      <c r="D76" s="271"/>
      <c r="E76" s="272">
        <v>5969719</v>
      </c>
      <c r="F76" s="272"/>
      <c r="G76" s="273">
        <f aca="true" t="shared" si="23" ref="G76:G81">SUM(I76+R76)</f>
        <v>3271786.5300000003</v>
      </c>
      <c r="H76" s="273">
        <f t="shared" si="12"/>
        <v>54.80637413586804</v>
      </c>
      <c r="I76" s="273">
        <f aca="true" t="shared" si="24" ref="I76:I81">SUM(N76+J76)</f>
        <v>3271110.0300000003</v>
      </c>
      <c r="J76" s="273">
        <f aca="true" t="shared" si="25" ref="J76:J81">SUM(K76:L76)</f>
        <v>3163739.7800000003</v>
      </c>
      <c r="K76" s="273">
        <v>2638705.04</v>
      </c>
      <c r="L76" s="273">
        <v>525034.74</v>
      </c>
      <c r="M76" s="273">
        <v>0</v>
      </c>
      <c r="N76" s="273">
        <v>107370.25</v>
      </c>
      <c r="O76" s="273">
        <v>0</v>
      </c>
      <c r="P76" s="273">
        <v>0</v>
      </c>
      <c r="Q76" s="273">
        <v>0</v>
      </c>
      <c r="R76" s="273">
        <f>SUM(S76)</f>
        <v>676.5</v>
      </c>
      <c r="S76" s="273">
        <v>676.5</v>
      </c>
      <c r="T76" s="274">
        <v>0</v>
      </c>
      <c r="U76" s="275">
        <v>0</v>
      </c>
    </row>
    <row r="77" spans="1:21" ht="50.25" customHeight="1">
      <c r="A77" s="269"/>
      <c r="B77" s="270" t="s">
        <v>143</v>
      </c>
      <c r="C77" s="271" t="s">
        <v>184</v>
      </c>
      <c r="D77" s="271"/>
      <c r="E77" s="272">
        <v>1217302</v>
      </c>
      <c r="F77" s="272"/>
      <c r="G77" s="273">
        <f t="shared" si="23"/>
        <v>678609.02</v>
      </c>
      <c r="H77" s="273">
        <f t="shared" si="12"/>
        <v>55.74697322439296</v>
      </c>
      <c r="I77" s="273">
        <f t="shared" si="24"/>
        <v>678609.02</v>
      </c>
      <c r="J77" s="273">
        <f t="shared" si="25"/>
        <v>666905.42</v>
      </c>
      <c r="K77" s="273">
        <v>579365.8</v>
      </c>
      <c r="L77" s="273">
        <v>87539.62</v>
      </c>
      <c r="M77" s="273">
        <v>0</v>
      </c>
      <c r="N77" s="273">
        <v>11703.6</v>
      </c>
      <c r="O77" s="273">
        <v>0</v>
      </c>
      <c r="P77" s="273">
        <v>0</v>
      </c>
      <c r="Q77" s="273">
        <v>0</v>
      </c>
      <c r="R77" s="273">
        <v>0</v>
      </c>
      <c r="S77" s="273">
        <v>0</v>
      </c>
      <c r="T77" s="274">
        <v>0</v>
      </c>
      <c r="U77" s="275">
        <v>0</v>
      </c>
    </row>
    <row r="78" spans="1:21" ht="24.75" customHeight="1">
      <c r="A78" s="269"/>
      <c r="B78" s="270" t="s">
        <v>183</v>
      </c>
      <c r="C78" s="271" t="s">
        <v>182</v>
      </c>
      <c r="D78" s="271"/>
      <c r="E78" s="272">
        <v>642190</v>
      </c>
      <c r="F78" s="272"/>
      <c r="G78" s="273">
        <f t="shared" si="23"/>
        <v>332931.57</v>
      </c>
      <c r="H78" s="273">
        <f t="shared" si="12"/>
        <v>51.84315700960775</v>
      </c>
      <c r="I78" s="273">
        <f t="shared" si="24"/>
        <v>332931.57</v>
      </c>
      <c r="J78" s="273">
        <f t="shared" si="25"/>
        <v>332931.57</v>
      </c>
      <c r="K78" s="273">
        <v>274778.19</v>
      </c>
      <c r="L78" s="273">
        <v>58153.38</v>
      </c>
      <c r="M78" s="273">
        <v>0</v>
      </c>
      <c r="N78" s="273">
        <v>0</v>
      </c>
      <c r="O78" s="273">
        <v>0</v>
      </c>
      <c r="P78" s="273">
        <v>0</v>
      </c>
      <c r="Q78" s="273">
        <v>0</v>
      </c>
      <c r="R78" s="273">
        <f>SUM(S78)</f>
        <v>0</v>
      </c>
      <c r="S78" s="273">
        <v>0</v>
      </c>
      <c r="T78" s="274">
        <v>0</v>
      </c>
      <c r="U78" s="275">
        <v>0</v>
      </c>
    </row>
    <row r="79" spans="1:21" ht="26.25" customHeight="1">
      <c r="A79" s="269"/>
      <c r="B79" s="270" t="s">
        <v>181</v>
      </c>
      <c r="C79" s="271" t="s">
        <v>180</v>
      </c>
      <c r="D79" s="271"/>
      <c r="E79" s="272">
        <v>19000</v>
      </c>
      <c r="F79" s="272"/>
      <c r="G79" s="273">
        <f t="shared" si="23"/>
        <v>5570</v>
      </c>
      <c r="H79" s="273">
        <f t="shared" si="12"/>
        <v>29.315789473684212</v>
      </c>
      <c r="I79" s="273">
        <f t="shared" si="24"/>
        <v>5570</v>
      </c>
      <c r="J79" s="273">
        <f t="shared" si="25"/>
        <v>0</v>
      </c>
      <c r="K79" s="273">
        <v>0</v>
      </c>
      <c r="L79" s="273">
        <v>0</v>
      </c>
      <c r="M79" s="273">
        <v>0</v>
      </c>
      <c r="N79" s="273">
        <v>5570</v>
      </c>
      <c r="O79" s="273">
        <v>0</v>
      </c>
      <c r="P79" s="273">
        <v>0</v>
      </c>
      <c r="Q79" s="273">
        <v>0</v>
      </c>
      <c r="R79" s="273">
        <v>0</v>
      </c>
      <c r="S79" s="273">
        <v>0</v>
      </c>
      <c r="T79" s="274">
        <v>0</v>
      </c>
      <c r="U79" s="275">
        <v>0</v>
      </c>
    </row>
    <row r="80" spans="1:21" ht="26.25" customHeight="1">
      <c r="A80" s="269"/>
      <c r="B80" s="270" t="s">
        <v>179</v>
      </c>
      <c r="C80" s="271" t="s">
        <v>178</v>
      </c>
      <c r="D80" s="271"/>
      <c r="E80" s="272">
        <v>7610</v>
      </c>
      <c r="F80" s="272"/>
      <c r="G80" s="273">
        <f t="shared" si="23"/>
        <v>3772.18</v>
      </c>
      <c r="H80" s="273">
        <f t="shared" si="12"/>
        <v>49.568725361366624</v>
      </c>
      <c r="I80" s="273">
        <f t="shared" si="24"/>
        <v>3772.18</v>
      </c>
      <c r="J80" s="273">
        <f t="shared" si="25"/>
        <v>3772.18</v>
      </c>
      <c r="K80" s="273">
        <v>3772.18</v>
      </c>
      <c r="L80" s="273">
        <v>0</v>
      </c>
      <c r="M80" s="273">
        <v>0</v>
      </c>
      <c r="N80" s="273">
        <v>0</v>
      </c>
      <c r="O80" s="273">
        <v>0</v>
      </c>
      <c r="P80" s="273">
        <v>0</v>
      </c>
      <c r="Q80" s="273">
        <v>0</v>
      </c>
      <c r="R80" s="273">
        <f>SUM(S80)</f>
        <v>0</v>
      </c>
      <c r="S80" s="273">
        <v>0</v>
      </c>
      <c r="T80" s="274">
        <v>0</v>
      </c>
      <c r="U80" s="275">
        <v>0</v>
      </c>
    </row>
    <row r="81" spans="1:21" ht="35.25" customHeight="1">
      <c r="A81" s="276"/>
      <c r="B81" s="270" t="s">
        <v>177</v>
      </c>
      <c r="C81" s="271" t="s">
        <v>176</v>
      </c>
      <c r="D81" s="271"/>
      <c r="E81" s="272">
        <v>28000</v>
      </c>
      <c r="F81" s="272"/>
      <c r="G81" s="273">
        <f t="shared" si="23"/>
        <v>11375.51</v>
      </c>
      <c r="H81" s="273">
        <f t="shared" si="12"/>
        <v>40.62682142857143</v>
      </c>
      <c r="I81" s="273">
        <f t="shared" si="24"/>
        <v>11375.51</v>
      </c>
      <c r="J81" s="273">
        <f t="shared" si="25"/>
        <v>11375.51</v>
      </c>
      <c r="K81" s="273">
        <v>0</v>
      </c>
      <c r="L81" s="273">
        <v>11375.51</v>
      </c>
      <c r="M81" s="273">
        <v>0</v>
      </c>
      <c r="N81" s="273">
        <v>0</v>
      </c>
      <c r="O81" s="273">
        <v>0</v>
      </c>
      <c r="P81" s="273">
        <v>0</v>
      </c>
      <c r="Q81" s="273">
        <v>0</v>
      </c>
      <c r="R81" s="273">
        <v>0</v>
      </c>
      <c r="S81" s="273">
        <v>0</v>
      </c>
      <c r="T81" s="274">
        <v>0</v>
      </c>
      <c r="U81" s="275">
        <v>0</v>
      </c>
    </row>
    <row r="82" spans="1:21" s="8" customFormat="1" ht="42" customHeight="1">
      <c r="A82" s="277" t="s">
        <v>131</v>
      </c>
      <c r="B82" s="278"/>
      <c r="C82" s="279" t="s">
        <v>132</v>
      </c>
      <c r="D82" s="279"/>
      <c r="E82" s="280">
        <f>SUM(E83)</f>
        <v>498705</v>
      </c>
      <c r="F82" s="280"/>
      <c r="G82" s="281">
        <f>SUM(G83)</f>
        <v>2314.08</v>
      </c>
      <c r="H82" s="281">
        <f t="shared" si="12"/>
        <v>0.4640178061178452</v>
      </c>
      <c r="I82" s="281">
        <f aca="true" t="shared" si="26" ref="I82:U82">SUM(I83)</f>
        <v>2314.08</v>
      </c>
      <c r="J82" s="281">
        <f t="shared" si="26"/>
        <v>2314.08</v>
      </c>
      <c r="K82" s="281">
        <f t="shared" si="26"/>
        <v>0</v>
      </c>
      <c r="L82" s="281">
        <f t="shared" si="26"/>
        <v>2314.08</v>
      </c>
      <c r="M82" s="281">
        <f t="shared" si="26"/>
        <v>0</v>
      </c>
      <c r="N82" s="281">
        <f t="shared" si="26"/>
        <v>0</v>
      </c>
      <c r="O82" s="281">
        <f t="shared" si="26"/>
        <v>0</v>
      </c>
      <c r="P82" s="281">
        <f t="shared" si="26"/>
        <v>0</v>
      </c>
      <c r="Q82" s="281">
        <f t="shared" si="26"/>
        <v>0</v>
      </c>
      <c r="R82" s="281">
        <f t="shared" si="26"/>
        <v>0</v>
      </c>
      <c r="S82" s="281">
        <f t="shared" si="26"/>
        <v>0</v>
      </c>
      <c r="T82" s="281">
        <f t="shared" si="26"/>
        <v>0</v>
      </c>
      <c r="U82" s="282">
        <f t="shared" si="26"/>
        <v>0</v>
      </c>
    </row>
    <row r="83" spans="1:21" ht="57.75" customHeight="1">
      <c r="A83" s="276"/>
      <c r="B83" s="270" t="s">
        <v>133</v>
      </c>
      <c r="C83" s="271" t="s">
        <v>134</v>
      </c>
      <c r="D83" s="271"/>
      <c r="E83" s="272">
        <v>498705</v>
      </c>
      <c r="F83" s="272"/>
      <c r="G83" s="273">
        <f>SUM(I83+R83)</f>
        <v>2314.08</v>
      </c>
      <c r="H83" s="273">
        <f t="shared" si="12"/>
        <v>0.4640178061178452</v>
      </c>
      <c r="I83" s="273">
        <f>SUM(N83+J83)</f>
        <v>2314.08</v>
      </c>
      <c r="J83" s="273">
        <f>SUM(K83:L83)</f>
        <v>2314.08</v>
      </c>
      <c r="K83" s="273">
        <v>0</v>
      </c>
      <c r="L83" s="273">
        <v>2314.08</v>
      </c>
      <c r="M83" s="273">
        <v>0</v>
      </c>
      <c r="N83" s="273">
        <v>0</v>
      </c>
      <c r="O83" s="273">
        <v>0</v>
      </c>
      <c r="P83" s="273">
        <v>0</v>
      </c>
      <c r="Q83" s="273">
        <v>0</v>
      </c>
      <c r="R83" s="273">
        <v>0</v>
      </c>
      <c r="S83" s="273">
        <v>0</v>
      </c>
      <c r="T83" s="274">
        <v>0</v>
      </c>
      <c r="U83" s="275">
        <v>0</v>
      </c>
    </row>
    <row r="84" spans="1:21" s="8" customFormat="1" ht="33.75" customHeight="1">
      <c r="A84" s="277" t="s">
        <v>154</v>
      </c>
      <c r="B84" s="278"/>
      <c r="C84" s="279" t="s">
        <v>156</v>
      </c>
      <c r="D84" s="279"/>
      <c r="E84" s="280">
        <f>SUM(E85:F87)</f>
        <v>56000</v>
      </c>
      <c r="F84" s="280"/>
      <c r="G84" s="281">
        <f>SUM(G85:G87)</f>
        <v>7719.75</v>
      </c>
      <c r="H84" s="281">
        <f t="shared" si="12"/>
        <v>13.785267857142857</v>
      </c>
      <c r="I84" s="281">
        <f aca="true" t="shared" si="27" ref="I84:U84">SUM(I85:I87)</f>
        <v>7719.75</v>
      </c>
      <c r="J84" s="281">
        <f t="shared" si="27"/>
        <v>7719.75</v>
      </c>
      <c r="K84" s="281">
        <f t="shared" si="27"/>
        <v>0</v>
      </c>
      <c r="L84" s="281">
        <f t="shared" si="27"/>
        <v>7719.75</v>
      </c>
      <c r="M84" s="281">
        <f t="shared" si="27"/>
        <v>0</v>
      </c>
      <c r="N84" s="281">
        <f t="shared" si="27"/>
        <v>0</v>
      </c>
      <c r="O84" s="281">
        <f t="shared" si="27"/>
        <v>0</v>
      </c>
      <c r="P84" s="281">
        <f t="shared" si="27"/>
        <v>0</v>
      </c>
      <c r="Q84" s="281">
        <f t="shared" si="27"/>
        <v>0</v>
      </c>
      <c r="R84" s="281">
        <f t="shared" si="27"/>
        <v>0</v>
      </c>
      <c r="S84" s="281">
        <f t="shared" si="27"/>
        <v>0</v>
      </c>
      <c r="T84" s="281">
        <f t="shared" si="27"/>
        <v>0</v>
      </c>
      <c r="U84" s="282">
        <f t="shared" si="27"/>
        <v>0</v>
      </c>
    </row>
    <row r="85" spans="1:21" ht="16.5" customHeight="1">
      <c r="A85" s="269"/>
      <c r="B85" s="270" t="s">
        <v>175</v>
      </c>
      <c r="C85" s="271" t="s">
        <v>174</v>
      </c>
      <c r="D85" s="271"/>
      <c r="E85" s="272">
        <v>5000</v>
      </c>
      <c r="F85" s="272"/>
      <c r="G85" s="273">
        <f>SUM(I85+R85)</f>
        <v>0</v>
      </c>
      <c r="H85" s="273">
        <f t="shared" si="12"/>
        <v>0</v>
      </c>
      <c r="I85" s="273">
        <f>SUM(N85+J85+M85)</f>
        <v>0</v>
      </c>
      <c r="J85" s="273">
        <f>SUM(K85:L85)</f>
        <v>0</v>
      </c>
      <c r="K85" s="273">
        <v>0</v>
      </c>
      <c r="L85" s="273">
        <v>0</v>
      </c>
      <c r="M85" s="273">
        <v>0</v>
      </c>
      <c r="N85" s="273">
        <v>0</v>
      </c>
      <c r="O85" s="273">
        <v>0</v>
      </c>
      <c r="P85" s="273">
        <v>0</v>
      </c>
      <c r="Q85" s="273">
        <v>0</v>
      </c>
      <c r="R85" s="273">
        <f>SUM(S85)</f>
        <v>0</v>
      </c>
      <c r="S85" s="273">
        <v>0</v>
      </c>
      <c r="T85" s="274">
        <v>0</v>
      </c>
      <c r="U85" s="275">
        <v>0</v>
      </c>
    </row>
    <row r="86" spans="1:21" ht="33.75" customHeight="1">
      <c r="A86" s="269"/>
      <c r="B86" s="270" t="s">
        <v>173</v>
      </c>
      <c r="C86" s="271" t="s">
        <v>172</v>
      </c>
      <c r="D86" s="271"/>
      <c r="E86" s="272">
        <v>15000</v>
      </c>
      <c r="F86" s="272"/>
      <c r="G86" s="273">
        <v>0</v>
      </c>
      <c r="H86" s="273">
        <f t="shared" si="12"/>
        <v>0</v>
      </c>
      <c r="I86" s="273">
        <f>SUM(N86+J86+M86)</f>
        <v>0</v>
      </c>
      <c r="J86" s="273">
        <v>0</v>
      </c>
      <c r="K86" s="273">
        <v>0</v>
      </c>
      <c r="L86" s="273">
        <v>0</v>
      </c>
      <c r="M86" s="273">
        <v>0</v>
      </c>
      <c r="N86" s="273">
        <v>0</v>
      </c>
      <c r="O86" s="273">
        <v>0</v>
      </c>
      <c r="P86" s="273">
        <v>0</v>
      </c>
      <c r="Q86" s="273">
        <v>0</v>
      </c>
      <c r="R86" s="273">
        <v>0</v>
      </c>
      <c r="S86" s="273">
        <v>0</v>
      </c>
      <c r="T86" s="274">
        <v>0</v>
      </c>
      <c r="U86" s="275">
        <v>0</v>
      </c>
    </row>
    <row r="87" spans="1:21" ht="24.75" customHeight="1">
      <c r="A87" s="276"/>
      <c r="B87" s="270" t="s">
        <v>155</v>
      </c>
      <c r="C87" s="271" t="s">
        <v>70</v>
      </c>
      <c r="D87" s="271"/>
      <c r="E87" s="272">
        <v>36000</v>
      </c>
      <c r="F87" s="272"/>
      <c r="G87" s="273">
        <f>SUM(I87+R87)</f>
        <v>7719.75</v>
      </c>
      <c r="H87" s="273">
        <f t="shared" si="12"/>
        <v>21.44375</v>
      </c>
      <c r="I87" s="273">
        <f>SUM(J87+M87+N87+O87+P87+Q87)</f>
        <v>7719.75</v>
      </c>
      <c r="J87" s="273">
        <f>SUM(K87:L87)</f>
        <v>7719.75</v>
      </c>
      <c r="K87" s="273">
        <v>0</v>
      </c>
      <c r="L87" s="273">
        <v>7719.75</v>
      </c>
      <c r="M87" s="273">
        <v>0</v>
      </c>
      <c r="N87" s="273">
        <v>0</v>
      </c>
      <c r="O87" s="273">
        <v>0</v>
      </c>
      <c r="P87" s="273">
        <v>0</v>
      </c>
      <c r="Q87" s="273">
        <v>0</v>
      </c>
      <c r="R87" s="273">
        <f>SUM(S87)</f>
        <v>0</v>
      </c>
      <c r="S87" s="273">
        <v>0</v>
      </c>
      <c r="T87" s="274">
        <v>0</v>
      </c>
      <c r="U87" s="275">
        <v>0</v>
      </c>
    </row>
    <row r="88" spans="1:21" s="8" customFormat="1" ht="18" customHeight="1">
      <c r="A88" s="277" t="s">
        <v>171</v>
      </c>
      <c r="B88" s="278"/>
      <c r="C88" s="279" t="s">
        <v>170</v>
      </c>
      <c r="D88" s="279"/>
      <c r="E88" s="280">
        <f>SUM(E89)</f>
        <v>31000</v>
      </c>
      <c r="F88" s="280"/>
      <c r="G88" s="281">
        <f>SUM(G89)</f>
        <v>7447.85</v>
      </c>
      <c r="H88" s="281">
        <f t="shared" si="12"/>
        <v>24.025322580645163</v>
      </c>
      <c r="I88" s="281">
        <f aca="true" t="shared" si="28" ref="I88:U88">SUM(I89)</f>
        <v>7447.85</v>
      </c>
      <c r="J88" s="281">
        <f t="shared" si="28"/>
        <v>4355.35</v>
      </c>
      <c r="K88" s="281">
        <f t="shared" si="28"/>
        <v>1359</v>
      </c>
      <c r="L88" s="281">
        <f t="shared" si="28"/>
        <v>2996.35</v>
      </c>
      <c r="M88" s="281">
        <f t="shared" si="28"/>
        <v>0</v>
      </c>
      <c r="N88" s="281">
        <f t="shared" si="28"/>
        <v>3092.5</v>
      </c>
      <c r="O88" s="281">
        <f t="shared" si="28"/>
        <v>0</v>
      </c>
      <c r="P88" s="281">
        <f t="shared" si="28"/>
        <v>0</v>
      </c>
      <c r="Q88" s="281">
        <f t="shared" si="28"/>
        <v>0</v>
      </c>
      <c r="R88" s="281">
        <f t="shared" si="28"/>
        <v>0</v>
      </c>
      <c r="S88" s="281">
        <f t="shared" si="28"/>
        <v>0</v>
      </c>
      <c r="T88" s="281">
        <f t="shared" si="28"/>
        <v>0</v>
      </c>
      <c r="U88" s="282">
        <f t="shared" si="28"/>
        <v>0</v>
      </c>
    </row>
    <row r="89" spans="1:21" ht="35.25" customHeight="1" thickBot="1">
      <c r="A89" s="269"/>
      <c r="B89" s="309" t="s">
        <v>169</v>
      </c>
      <c r="C89" s="310" t="s">
        <v>168</v>
      </c>
      <c r="D89" s="310"/>
      <c r="E89" s="311">
        <v>31000</v>
      </c>
      <c r="F89" s="311"/>
      <c r="G89" s="273">
        <f>SUM(I89+R89)</f>
        <v>7447.85</v>
      </c>
      <c r="H89" s="312">
        <f t="shared" si="12"/>
        <v>24.025322580645163</v>
      </c>
      <c r="I89" s="312">
        <f>SUM(N89+J89)</f>
        <v>7447.85</v>
      </c>
      <c r="J89" s="312">
        <f>SUM(K89:L89)</f>
        <v>4355.35</v>
      </c>
      <c r="K89" s="312">
        <v>1359</v>
      </c>
      <c r="L89" s="312">
        <v>2996.35</v>
      </c>
      <c r="M89" s="312">
        <v>0</v>
      </c>
      <c r="N89" s="312">
        <v>3092.5</v>
      </c>
      <c r="O89" s="312">
        <v>0</v>
      </c>
      <c r="P89" s="312">
        <v>0</v>
      </c>
      <c r="Q89" s="312">
        <v>0</v>
      </c>
      <c r="R89" s="312">
        <v>0</v>
      </c>
      <c r="S89" s="312">
        <v>0</v>
      </c>
      <c r="T89" s="297">
        <v>0</v>
      </c>
      <c r="U89" s="298">
        <v>0</v>
      </c>
    </row>
    <row r="90" spans="1:21" ht="17.25" customHeight="1" thickBot="1">
      <c r="A90" s="313" t="s">
        <v>167</v>
      </c>
      <c r="B90" s="314"/>
      <c r="C90" s="314"/>
      <c r="D90" s="314"/>
      <c r="E90" s="315">
        <f>SUM(E12+E15+E18+E21+E23+E25+E31+E33+E40+E44+E47+E49+E60+E63+E70+E75+E82+E88+E84)</f>
        <v>74653623</v>
      </c>
      <c r="F90" s="315"/>
      <c r="G90" s="316">
        <f>SUM(G12+G15+G18+G23+G25+G31+G33+G40+G44+G49+G60+G63+G70+G75+G82+G84+G88)</f>
        <v>35931329.61</v>
      </c>
      <c r="H90" s="316">
        <f t="shared" si="12"/>
        <v>48.13072449276842</v>
      </c>
      <c r="I90" s="316">
        <f aca="true" t="shared" si="29" ref="I90:U90">SUM(I12+I15+I18+I23+I25+I31+I33+I40+I44+I49+I60+I63+I70+I75+I82+I84+I88)</f>
        <v>33272027.06</v>
      </c>
      <c r="J90" s="316">
        <f t="shared" si="29"/>
        <v>30748177.220000003</v>
      </c>
      <c r="K90" s="316">
        <f t="shared" si="29"/>
        <v>19023864.58</v>
      </c>
      <c r="L90" s="316">
        <f t="shared" si="29"/>
        <v>11724312.639999999</v>
      </c>
      <c r="M90" s="316">
        <f t="shared" si="29"/>
        <v>600292.0700000001</v>
      </c>
      <c r="N90" s="316">
        <f t="shared" si="29"/>
        <v>1071768.17</v>
      </c>
      <c r="O90" s="316">
        <f t="shared" si="29"/>
        <v>847379.11</v>
      </c>
      <c r="P90" s="316">
        <f t="shared" si="29"/>
        <v>0</v>
      </c>
      <c r="Q90" s="316">
        <f t="shared" si="29"/>
        <v>4410.49</v>
      </c>
      <c r="R90" s="316">
        <f t="shared" si="29"/>
        <v>2659302.5500000003</v>
      </c>
      <c r="S90" s="316">
        <f t="shared" si="29"/>
        <v>659302.5499999999</v>
      </c>
      <c r="T90" s="317">
        <f t="shared" si="29"/>
        <v>160739.12</v>
      </c>
      <c r="U90" s="318">
        <f t="shared" si="29"/>
        <v>2000000</v>
      </c>
    </row>
    <row r="91" spans="1:21" ht="9.75">
      <c r="A91" s="25"/>
      <c r="B91" s="25"/>
      <c r="C91" s="25"/>
      <c r="D91" s="25"/>
      <c r="E91" s="25"/>
      <c r="F91" s="25"/>
      <c r="G91" s="42"/>
      <c r="H91" s="25"/>
      <c r="I91" s="42"/>
      <c r="J91" s="4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5" spans="9:10" ht="9.75">
      <c r="I95" s="7"/>
      <c r="J95" s="7"/>
    </row>
    <row r="97" ht="9.75">
      <c r="I97" s="7"/>
    </row>
  </sheetData>
  <sheetProtection/>
  <mergeCells count="203">
    <mergeCell ref="C68:D68"/>
    <mergeCell ref="E68:F68"/>
    <mergeCell ref="A47:A48"/>
    <mergeCell ref="A44:A46"/>
    <mergeCell ref="C47:D47"/>
    <mergeCell ref="C48:D48"/>
    <mergeCell ref="E48:F48"/>
    <mergeCell ref="E47:F47"/>
    <mergeCell ref="C65:D65"/>
    <mergeCell ref="E65:F65"/>
    <mergeCell ref="C46:D46"/>
    <mergeCell ref="E46:F46"/>
    <mergeCell ref="C44:D44"/>
    <mergeCell ref="E44:F44"/>
    <mergeCell ref="C45:D45"/>
    <mergeCell ref="E45:F45"/>
    <mergeCell ref="A90:D90"/>
    <mergeCell ref="E90:F90"/>
    <mergeCell ref="C87:D87"/>
    <mergeCell ref="E87:F87"/>
    <mergeCell ref="C88:D88"/>
    <mergeCell ref="E88:F88"/>
    <mergeCell ref="C89:D89"/>
    <mergeCell ref="E89:F89"/>
    <mergeCell ref="A84:A87"/>
    <mergeCell ref="A88:A89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61:D61"/>
    <mergeCell ref="E61:F61"/>
    <mergeCell ref="C57:D57"/>
    <mergeCell ref="E57:F57"/>
    <mergeCell ref="C60:D60"/>
    <mergeCell ref="E60:F60"/>
    <mergeCell ref="C58:D58"/>
    <mergeCell ref="E58:F58"/>
    <mergeCell ref="C53:D53"/>
    <mergeCell ref="E53:F53"/>
    <mergeCell ref="C59:D59"/>
    <mergeCell ref="E59:F59"/>
    <mergeCell ref="C54:D54"/>
    <mergeCell ref="E54:F54"/>
    <mergeCell ref="C55:D55"/>
    <mergeCell ref="E55:F55"/>
    <mergeCell ref="C56:D56"/>
    <mergeCell ref="E56:F56"/>
    <mergeCell ref="C49:D49"/>
    <mergeCell ref="E49:F49"/>
    <mergeCell ref="C50:D50"/>
    <mergeCell ref="E50:F50"/>
    <mergeCell ref="C52:D52"/>
    <mergeCell ref="E52:F52"/>
    <mergeCell ref="C51:D51"/>
    <mergeCell ref="E51:F51"/>
    <mergeCell ref="C41:D41"/>
    <mergeCell ref="E41:F41"/>
    <mergeCell ref="C42:D42"/>
    <mergeCell ref="E42:F42"/>
    <mergeCell ref="C43:D43"/>
    <mergeCell ref="E43:F43"/>
    <mergeCell ref="C40:D40"/>
    <mergeCell ref="E40:F40"/>
    <mergeCell ref="E39:F39"/>
    <mergeCell ref="C36:D36"/>
    <mergeCell ref="E36:F36"/>
    <mergeCell ref="C37:D37"/>
    <mergeCell ref="C38:D38"/>
    <mergeCell ref="E38:F38"/>
    <mergeCell ref="C39:D39"/>
    <mergeCell ref="E35:F35"/>
    <mergeCell ref="C32:D32"/>
    <mergeCell ref="E32:F32"/>
    <mergeCell ref="C33:D33"/>
    <mergeCell ref="E37:F37"/>
    <mergeCell ref="C34:D34"/>
    <mergeCell ref="E34:F34"/>
    <mergeCell ref="C35:D35"/>
    <mergeCell ref="C29:D29"/>
    <mergeCell ref="E29:F29"/>
    <mergeCell ref="E33:F33"/>
    <mergeCell ref="C31:D31"/>
    <mergeCell ref="E31:F31"/>
    <mergeCell ref="C30:D30"/>
    <mergeCell ref="E30:F30"/>
    <mergeCell ref="C27:D27"/>
    <mergeCell ref="E27:F27"/>
    <mergeCell ref="E26:F26"/>
    <mergeCell ref="C26:D26"/>
    <mergeCell ref="C28:D28"/>
    <mergeCell ref="E28:F28"/>
    <mergeCell ref="C22:D22"/>
    <mergeCell ref="E22:F22"/>
    <mergeCell ref="C24:D24"/>
    <mergeCell ref="E24:F24"/>
    <mergeCell ref="C25:D25"/>
    <mergeCell ref="E25:F25"/>
    <mergeCell ref="C19:D19"/>
    <mergeCell ref="E19:F19"/>
    <mergeCell ref="C15:D15"/>
    <mergeCell ref="C20:D20"/>
    <mergeCell ref="E20:F20"/>
    <mergeCell ref="C23:D23"/>
    <mergeCell ref="E23:F23"/>
    <mergeCell ref="C17:D17"/>
    <mergeCell ref="E17:F17"/>
    <mergeCell ref="C18:D18"/>
    <mergeCell ref="E13:F13"/>
    <mergeCell ref="C11:D11"/>
    <mergeCell ref="E11:F11"/>
    <mergeCell ref="E15:F15"/>
    <mergeCell ref="C16:D16"/>
    <mergeCell ref="E16:F16"/>
    <mergeCell ref="E14:F14"/>
    <mergeCell ref="J6:Q7"/>
    <mergeCell ref="N8:N10"/>
    <mergeCell ref="Q8:Q10"/>
    <mergeCell ref="O8:O10"/>
    <mergeCell ref="G5:G10"/>
    <mergeCell ref="H5:H10"/>
    <mergeCell ref="A5:A10"/>
    <mergeCell ref="B5:B10"/>
    <mergeCell ref="C5:D10"/>
    <mergeCell ref="E5:F10"/>
    <mergeCell ref="I6:I10"/>
    <mergeCell ref="I5:U5"/>
    <mergeCell ref="S7:S10"/>
    <mergeCell ref="T7:T8"/>
    <mergeCell ref="U7:U10"/>
    <mergeCell ref="J8:J10"/>
    <mergeCell ref="A60:A62"/>
    <mergeCell ref="A63:A69"/>
    <mergeCell ref="A70:A74"/>
    <mergeCell ref="A31:A32"/>
    <mergeCell ref="R6:R10"/>
    <mergeCell ref="S6:U6"/>
    <mergeCell ref="K8:L9"/>
    <mergeCell ref="M8:M10"/>
    <mergeCell ref="T9:T10"/>
    <mergeCell ref="P8:P10"/>
    <mergeCell ref="A25:A30"/>
    <mergeCell ref="A75:A81"/>
    <mergeCell ref="A82:A83"/>
    <mergeCell ref="S1:T1"/>
    <mergeCell ref="A4:U4"/>
    <mergeCell ref="A3:U3"/>
    <mergeCell ref="C21:D21"/>
    <mergeCell ref="E21:F21"/>
    <mergeCell ref="A33:A39"/>
    <mergeCell ref="A40:A43"/>
    <mergeCell ref="E18:F18"/>
    <mergeCell ref="A12:A14"/>
    <mergeCell ref="A15:A17"/>
    <mergeCell ref="A18:A20"/>
    <mergeCell ref="A23:A24"/>
    <mergeCell ref="A21:A22"/>
    <mergeCell ref="C14:D14"/>
    <mergeCell ref="C12:D12"/>
    <mergeCell ref="E12:F12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 xml:space="preserve">&amp;R&amp;"Times New Roman,Normalny"Załącznik Nr 2
do Informacji o przebiegu wykonania budżetu
Powiatu Opatowskiego za I półrocze 2015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view="pageLayout" zoomScaleSheetLayoutView="100" workbookViewId="0" topLeftCell="A1">
      <selection activeCell="A3" sqref="A3:F3"/>
    </sheetView>
  </sheetViews>
  <sheetFormatPr defaultColWidth="9.33203125" defaultRowHeight="12.75"/>
  <cols>
    <col min="1" max="1" width="5.5" style="10" bestFit="1" customWidth="1"/>
    <col min="2" max="2" width="44.83203125" style="10" customWidth="1"/>
    <col min="3" max="3" width="12.16015625" style="10" customWidth="1"/>
    <col min="4" max="4" width="16.5" style="10" customWidth="1"/>
    <col min="5" max="5" width="16.83203125" style="10" customWidth="1"/>
    <col min="6" max="6" width="11.33203125" style="10" customWidth="1"/>
    <col min="7" max="16384" width="9.33203125" style="10" customWidth="1"/>
  </cols>
  <sheetData>
    <row r="1" spans="1:9" ht="14.25">
      <c r="A1" s="46"/>
      <c r="B1" s="46"/>
      <c r="C1" s="46"/>
      <c r="D1" s="46"/>
      <c r="E1" s="46"/>
      <c r="F1" s="47"/>
      <c r="G1" s="16"/>
      <c r="H1" s="16"/>
      <c r="I1" s="15"/>
    </row>
    <row r="2" spans="1:9" ht="14.25">
      <c r="A2" s="222"/>
      <c r="B2" s="222"/>
      <c r="C2" s="222"/>
      <c r="D2" s="222"/>
      <c r="E2" s="222"/>
      <c r="F2" s="16"/>
      <c r="G2" s="16"/>
      <c r="H2" s="16"/>
      <c r="I2" s="15"/>
    </row>
    <row r="3" spans="1:6" ht="24.75" customHeight="1">
      <c r="A3" s="223" t="s">
        <v>327</v>
      </c>
      <c r="B3" s="223"/>
      <c r="C3" s="223"/>
      <c r="D3" s="223"/>
      <c r="E3" s="224"/>
      <c r="F3" s="224"/>
    </row>
    <row r="4" spans="1:6" ht="18.75" customHeight="1">
      <c r="A4" s="225"/>
      <c r="B4" s="226"/>
      <c r="C4" s="226"/>
      <c r="D4" s="226"/>
      <c r="E4" s="226"/>
      <c r="F4" s="226"/>
    </row>
    <row r="5" spans="1:6" ht="14.25">
      <c r="A5" s="227"/>
      <c r="B5" s="228"/>
      <c r="C5" s="228"/>
      <c r="D5" s="228"/>
      <c r="E5" s="228"/>
      <c r="F5" s="228"/>
    </row>
    <row r="6" spans="1:6" ht="15" customHeight="1">
      <c r="A6" s="229" t="s">
        <v>295</v>
      </c>
      <c r="B6" s="230" t="s">
        <v>294</v>
      </c>
      <c r="C6" s="231" t="s">
        <v>293</v>
      </c>
      <c r="D6" s="231" t="s">
        <v>147</v>
      </c>
      <c r="E6" s="231" t="s">
        <v>328</v>
      </c>
      <c r="F6" s="231" t="s">
        <v>141</v>
      </c>
    </row>
    <row r="7" spans="1:6" ht="15" customHeight="1">
      <c r="A7" s="229"/>
      <c r="B7" s="230"/>
      <c r="C7" s="230"/>
      <c r="D7" s="231"/>
      <c r="E7" s="231"/>
      <c r="F7" s="231"/>
    </row>
    <row r="8" spans="1:6" ht="15.75" customHeight="1">
      <c r="A8" s="229"/>
      <c r="B8" s="230"/>
      <c r="C8" s="230"/>
      <c r="D8" s="231"/>
      <c r="E8" s="231"/>
      <c r="F8" s="231"/>
    </row>
    <row r="9" spans="1:6" s="14" customFormat="1" ht="6.75" customHeight="1">
      <c r="A9" s="232">
        <v>1</v>
      </c>
      <c r="B9" s="232">
        <v>2</v>
      </c>
      <c r="C9" s="232">
        <v>3</v>
      </c>
      <c r="D9" s="232">
        <v>4</v>
      </c>
      <c r="E9" s="232">
        <v>4</v>
      </c>
      <c r="F9" s="232">
        <v>4</v>
      </c>
    </row>
    <row r="10" spans="1:6" ht="18.75" customHeight="1">
      <c r="A10" s="233" t="s">
        <v>292</v>
      </c>
      <c r="B10" s="233"/>
      <c r="C10" s="234"/>
      <c r="D10" s="31">
        <f>SUM(D11:D19)</f>
        <v>5021190</v>
      </c>
      <c r="E10" s="31">
        <f>SUM(E11:E19)</f>
        <v>5080185.4</v>
      </c>
      <c r="F10" s="31">
        <f>SUM(E10/D10)*100</f>
        <v>101.17492865237125</v>
      </c>
    </row>
    <row r="11" spans="1:6" ht="18.75" customHeight="1">
      <c r="A11" s="234" t="s">
        <v>273</v>
      </c>
      <c r="B11" s="235" t="s">
        <v>291</v>
      </c>
      <c r="C11" s="234" t="s">
        <v>289</v>
      </c>
      <c r="D11" s="32">
        <v>0</v>
      </c>
      <c r="E11" s="32">
        <v>0</v>
      </c>
      <c r="F11" s="31">
        <v>0</v>
      </c>
    </row>
    <row r="12" spans="1:6" ht="18.75" customHeight="1">
      <c r="A12" s="234" t="s">
        <v>271</v>
      </c>
      <c r="B12" s="235" t="s">
        <v>290</v>
      </c>
      <c r="C12" s="234" t="s">
        <v>289</v>
      </c>
      <c r="D12" s="32">
        <v>1272541</v>
      </c>
      <c r="E12" s="32">
        <v>0</v>
      </c>
      <c r="F12" s="32">
        <f>SUM(E12/D12)*100</f>
        <v>0</v>
      </c>
    </row>
    <row r="13" spans="1:6" ht="39.75" customHeight="1">
      <c r="A13" s="234" t="s">
        <v>268</v>
      </c>
      <c r="B13" s="236" t="s">
        <v>288</v>
      </c>
      <c r="C13" s="234" t="s">
        <v>287</v>
      </c>
      <c r="D13" s="32">
        <v>0</v>
      </c>
      <c r="E13" s="32">
        <v>0</v>
      </c>
      <c r="F13" s="31">
        <v>0</v>
      </c>
    </row>
    <row r="14" spans="1:6" ht="18.75" customHeight="1">
      <c r="A14" s="234" t="s">
        <v>265</v>
      </c>
      <c r="B14" s="235" t="s">
        <v>286</v>
      </c>
      <c r="C14" s="234" t="s">
        <v>285</v>
      </c>
      <c r="D14" s="32">
        <v>0</v>
      </c>
      <c r="E14" s="32">
        <v>0</v>
      </c>
      <c r="F14" s="31">
        <v>0</v>
      </c>
    </row>
    <row r="15" spans="1:6" ht="18.75" customHeight="1">
      <c r="A15" s="234" t="s">
        <v>262</v>
      </c>
      <c r="B15" s="235" t="s">
        <v>284</v>
      </c>
      <c r="C15" s="234" t="s">
        <v>283</v>
      </c>
      <c r="D15" s="32">
        <v>0</v>
      </c>
      <c r="E15" s="32">
        <v>0</v>
      </c>
      <c r="F15" s="31">
        <v>0</v>
      </c>
    </row>
    <row r="16" spans="1:6" ht="18.75" customHeight="1">
      <c r="A16" s="234" t="s">
        <v>259</v>
      </c>
      <c r="B16" s="235" t="s">
        <v>282</v>
      </c>
      <c r="C16" s="234" t="s">
        <v>281</v>
      </c>
      <c r="D16" s="32">
        <v>0</v>
      </c>
      <c r="E16" s="32">
        <v>0</v>
      </c>
      <c r="F16" s="32">
        <v>0</v>
      </c>
    </row>
    <row r="17" spans="1:6" ht="18.75" customHeight="1">
      <c r="A17" s="234" t="s">
        <v>256</v>
      </c>
      <c r="B17" s="235" t="s">
        <v>280</v>
      </c>
      <c r="C17" s="234" t="s">
        <v>279</v>
      </c>
      <c r="D17" s="32">
        <v>0</v>
      </c>
      <c r="E17" s="32">
        <v>0</v>
      </c>
      <c r="F17" s="31">
        <v>0</v>
      </c>
    </row>
    <row r="18" spans="1:6" ht="30" customHeight="1">
      <c r="A18" s="234" t="s">
        <v>278</v>
      </c>
      <c r="B18" s="236" t="s">
        <v>329</v>
      </c>
      <c r="C18" s="234" t="s">
        <v>277</v>
      </c>
      <c r="D18" s="32">
        <v>3748649</v>
      </c>
      <c r="E18" s="32">
        <v>5080185.4</v>
      </c>
      <c r="F18" s="32">
        <f>SUM(E18/D18)*100</f>
        <v>135.52043416174735</v>
      </c>
    </row>
    <row r="19" spans="1:6" ht="18.75" customHeight="1">
      <c r="A19" s="234" t="s">
        <v>276</v>
      </c>
      <c r="B19" s="235" t="s">
        <v>275</v>
      </c>
      <c r="C19" s="234" t="s">
        <v>260</v>
      </c>
      <c r="D19" s="32">
        <v>0</v>
      </c>
      <c r="E19" s="32">
        <v>0</v>
      </c>
      <c r="F19" s="31">
        <v>0</v>
      </c>
    </row>
    <row r="20" spans="1:6" ht="18.75" customHeight="1">
      <c r="A20" s="233" t="s">
        <v>274</v>
      </c>
      <c r="B20" s="233"/>
      <c r="C20" s="234"/>
      <c r="D20" s="31">
        <f>SUM(D21:D28)</f>
        <v>570388</v>
      </c>
      <c r="E20" s="31">
        <f>SUM(E21)</f>
        <v>249996</v>
      </c>
      <c r="F20" s="31">
        <f>SUM(E20/D20)*100</f>
        <v>43.829112814435085</v>
      </c>
    </row>
    <row r="21" spans="1:6" ht="18.75" customHeight="1">
      <c r="A21" s="234" t="s">
        <v>273</v>
      </c>
      <c r="B21" s="235" t="s">
        <v>272</v>
      </c>
      <c r="C21" s="234" t="s">
        <v>269</v>
      </c>
      <c r="D21" s="32">
        <v>499992</v>
      </c>
      <c r="E21" s="32">
        <v>249996</v>
      </c>
      <c r="F21" s="32">
        <f>SUM(E21/D21)*100</f>
        <v>50</v>
      </c>
    </row>
    <row r="22" spans="1:6" ht="49.5" customHeight="1">
      <c r="A22" s="234" t="s">
        <v>330</v>
      </c>
      <c r="B22" s="236" t="s">
        <v>331</v>
      </c>
      <c r="C22" s="234" t="s">
        <v>269</v>
      </c>
      <c r="D22" s="32">
        <v>0</v>
      </c>
      <c r="E22" s="32">
        <v>0</v>
      </c>
      <c r="F22" s="31">
        <v>0</v>
      </c>
    </row>
    <row r="23" spans="1:6" ht="18.75" customHeight="1">
      <c r="A23" s="234" t="s">
        <v>271</v>
      </c>
      <c r="B23" s="235" t="s">
        <v>270</v>
      </c>
      <c r="C23" s="234" t="s">
        <v>269</v>
      </c>
      <c r="D23" s="32">
        <v>70396</v>
      </c>
      <c r="E23" s="32">
        <v>0</v>
      </c>
      <c r="F23" s="32">
        <f>SUM(E23/D23)*100</f>
        <v>0</v>
      </c>
    </row>
    <row r="24" spans="1:6" ht="53.25" customHeight="1">
      <c r="A24" s="234" t="s">
        <v>268</v>
      </c>
      <c r="B24" s="236" t="s">
        <v>267</v>
      </c>
      <c r="C24" s="234" t="s">
        <v>266</v>
      </c>
      <c r="D24" s="32">
        <v>0</v>
      </c>
      <c r="E24" s="32">
        <v>0</v>
      </c>
      <c r="F24" s="31">
        <v>0</v>
      </c>
    </row>
    <row r="25" spans="1:6" ht="18.75" customHeight="1">
      <c r="A25" s="234" t="s">
        <v>265</v>
      </c>
      <c r="B25" s="235" t="s">
        <v>264</v>
      </c>
      <c r="C25" s="234" t="s">
        <v>263</v>
      </c>
      <c r="D25" s="32">
        <v>0</v>
      </c>
      <c r="E25" s="32">
        <v>0</v>
      </c>
      <c r="F25" s="31">
        <v>0</v>
      </c>
    </row>
    <row r="26" spans="1:6" ht="18.75" customHeight="1">
      <c r="A26" s="234" t="s">
        <v>262</v>
      </c>
      <c r="B26" s="235" t="s">
        <v>261</v>
      </c>
      <c r="C26" s="234" t="s">
        <v>260</v>
      </c>
      <c r="D26" s="32">
        <v>0</v>
      </c>
      <c r="E26" s="32">
        <v>0</v>
      </c>
      <c r="F26" s="31">
        <v>0</v>
      </c>
    </row>
    <row r="27" spans="1:6" ht="36.75" customHeight="1">
      <c r="A27" s="234" t="s">
        <v>259</v>
      </c>
      <c r="B27" s="236" t="s">
        <v>258</v>
      </c>
      <c r="C27" s="234" t="s">
        <v>257</v>
      </c>
      <c r="D27" s="32">
        <v>0</v>
      </c>
      <c r="E27" s="32">
        <v>0</v>
      </c>
      <c r="F27" s="31">
        <v>0</v>
      </c>
    </row>
    <row r="28" spans="1:6" ht="18.75" customHeight="1">
      <c r="A28" s="234" t="s">
        <v>256</v>
      </c>
      <c r="B28" s="235" t="s">
        <v>255</v>
      </c>
      <c r="C28" s="234" t="s">
        <v>254</v>
      </c>
      <c r="D28" s="32">
        <v>0</v>
      </c>
      <c r="E28" s="32">
        <v>0</v>
      </c>
      <c r="F28" s="31">
        <v>0</v>
      </c>
    </row>
    <row r="29" spans="1:6" ht="7.5" customHeight="1">
      <c r="A29" s="33"/>
      <c r="B29" s="34"/>
      <c r="C29" s="34"/>
      <c r="D29" s="34"/>
      <c r="E29" s="35"/>
      <c r="F29" s="35"/>
    </row>
    <row r="30" spans="1:6" ht="14.25">
      <c r="A30" s="13"/>
      <c r="B30" s="12"/>
      <c r="C30" s="12"/>
      <c r="D30" s="12"/>
      <c r="E30" s="11"/>
      <c r="F30" s="11"/>
    </row>
    <row r="31" spans="1:6" ht="14.25">
      <c r="A31" s="52"/>
      <c r="B31" s="52"/>
      <c r="C31" s="52"/>
      <c r="D31" s="52"/>
      <c r="E31" s="52"/>
      <c r="F31" s="52"/>
    </row>
    <row r="32" spans="1:6" ht="22.5" customHeight="1">
      <c r="A32" s="52"/>
      <c r="B32" s="52"/>
      <c r="C32" s="52"/>
      <c r="D32" s="52"/>
      <c r="E32" s="52"/>
      <c r="F32" s="52"/>
    </row>
  </sheetData>
  <sheetProtection/>
  <mergeCells count="12">
    <mergeCell ref="A31:F32"/>
    <mergeCell ref="A3:F3"/>
    <mergeCell ref="A4:F4"/>
    <mergeCell ref="A5:F5"/>
    <mergeCell ref="A6:A8"/>
    <mergeCell ref="B6:B8"/>
    <mergeCell ref="C6:C8"/>
    <mergeCell ref="D6:D8"/>
    <mergeCell ref="E6:E8"/>
    <mergeCell ref="F6:F8"/>
    <mergeCell ref="A10:B10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Roman,Normalny"&amp;K000000Załącznik Nr 3
do Informacji o przebiegu wykonania budżetu
Powiatu Opatowskiego za I półrocze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showGridLines="0" workbookViewId="0" topLeftCell="A1">
      <pane ySplit="4560" topLeftCell="A1" activePane="bottomLeft" state="split"/>
      <selection pane="topLeft" activeCell="O41" sqref="O41"/>
      <selection pane="bottomLeft" activeCell="J40" sqref="J40"/>
    </sheetView>
  </sheetViews>
  <sheetFormatPr defaultColWidth="9.33203125" defaultRowHeight="12.75"/>
  <cols>
    <col min="1" max="1" width="5.83203125" style="6" customWidth="1"/>
    <col min="2" max="2" width="6.83203125" style="6" customWidth="1"/>
    <col min="3" max="3" width="6.16015625" style="6" customWidth="1"/>
    <col min="4" max="4" width="12.66015625" style="6" customWidth="1"/>
    <col min="5" max="5" width="13.16015625" style="6" customWidth="1"/>
    <col min="6" max="6" width="9.16015625" style="6" customWidth="1"/>
    <col min="7" max="7" width="12.33203125" style="6" customWidth="1"/>
    <col min="8" max="8" width="12.83203125" style="6" customWidth="1"/>
    <col min="9" max="9" width="8.5" style="6" customWidth="1"/>
    <col min="10" max="11" width="12.66015625" style="6" customWidth="1"/>
    <col min="12" max="12" width="11.83203125" style="6" customWidth="1"/>
    <col min="13" max="13" width="11.33203125" style="6" customWidth="1"/>
    <col min="14" max="14" width="11.5" style="6" customWidth="1"/>
    <col min="15" max="15" width="11.83203125" style="6" customWidth="1"/>
    <col min="16" max="16" width="11" style="6" customWidth="1"/>
    <col min="17" max="18" width="11.16015625" style="6" customWidth="1"/>
    <col min="19" max="19" width="6.66015625" style="6" customWidth="1"/>
    <col min="20" max="16384" width="9.33203125" style="6" customWidth="1"/>
  </cols>
  <sheetData>
    <row r="1" spans="1:20" ht="24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30"/>
    </row>
    <row r="2" spans="1:20" ht="12" customHeight="1">
      <c r="A2" s="143" t="s">
        <v>355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30"/>
    </row>
    <row r="3" spans="1:20" ht="10.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30"/>
    </row>
    <row r="4" spans="1:20" ht="10.5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30"/>
    </row>
    <row r="5" spans="1:20" ht="14.25" customHeight="1">
      <c r="A5" s="114" t="s">
        <v>0</v>
      </c>
      <c r="B5" s="115" t="s">
        <v>1</v>
      </c>
      <c r="C5" s="116" t="s">
        <v>304</v>
      </c>
      <c r="D5" s="115" t="s">
        <v>303</v>
      </c>
      <c r="E5" s="116" t="s">
        <v>356</v>
      </c>
      <c r="F5" s="146" t="s">
        <v>141</v>
      </c>
      <c r="G5" s="115" t="s">
        <v>302</v>
      </c>
      <c r="H5" s="116" t="s">
        <v>357</v>
      </c>
      <c r="I5" s="117" t="s">
        <v>141</v>
      </c>
      <c r="J5" s="147" t="s">
        <v>253</v>
      </c>
      <c r="K5" s="115"/>
      <c r="L5" s="115"/>
      <c r="M5" s="115"/>
      <c r="N5" s="115"/>
      <c r="O5" s="115"/>
      <c r="P5" s="115"/>
      <c r="Q5" s="115"/>
      <c r="R5" s="115"/>
      <c r="S5" s="148"/>
      <c r="T5" s="30"/>
    </row>
    <row r="6" spans="1:20" ht="9.75" customHeight="1">
      <c r="A6" s="120"/>
      <c r="B6" s="121"/>
      <c r="C6" s="149"/>
      <c r="D6" s="121"/>
      <c r="E6" s="149"/>
      <c r="F6" s="150"/>
      <c r="G6" s="121"/>
      <c r="H6" s="151"/>
      <c r="I6" s="152"/>
      <c r="J6" s="153" t="s">
        <v>252</v>
      </c>
      <c r="K6" s="121" t="s">
        <v>301</v>
      </c>
      <c r="L6" s="121"/>
      <c r="M6" s="121"/>
      <c r="N6" s="121"/>
      <c r="O6" s="121"/>
      <c r="P6" s="121" t="s">
        <v>251</v>
      </c>
      <c r="Q6" s="121" t="s">
        <v>246</v>
      </c>
      <c r="R6" s="121"/>
      <c r="S6" s="154"/>
      <c r="T6" s="30"/>
    </row>
    <row r="7" spans="1:20" ht="8.25" customHeight="1">
      <c r="A7" s="120"/>
      <c r="B7" s="121"/>
      <c r="C7" s="149"/>
      <c r="D7" s="121"/>
      <c r="E7" s="149"/>
      <c r="F7" s="150"/>
      <c r="G7" s="121"/>
      <c r="H7" s="151"/>
      <c r="I7" s="152"/>
      <c r="J7" s="153"/>
      <c r="K7" s="121"/>
      <c r="L7" s="121"/>
      <c r="M7" s="121"/>
      <c r="N7" s="121"/>
      <c r="O7" s="121"/>
      <c r="P7" s="121"/>
      <c r="Q7" s="121" t="s">
        <v>250</v>
      </c>
      <c r="R7" s="126" t="s">
        <v>249</v>
      </c>
      <c r="S7" s="127" t="s">
        <v>248</v>
      </c>
      <c r="T7" s="30"/>
    </row>
    <row r="8" spans="1:20" ht="11.25" customHeight="1">
      <c r="A8" s="120"/>
      <c r="B8" s="121"/>
      <c r="C8" s="149"/>
      <c r="D8" s="121"/>
      <c r="E8" s="149"/>
      <c r="F8" s="150"/>
      <c r="G8" s="121"/>
      <c r="H8" s="151"/>
      <c r="I8" s="152"/>
      <c r="J8" s="153"/>
      <c r="K8" s="121" t="s">
        <v>300</v>
      </c>
      <c r="L8" s="121"/>
      <c r="M8" s="121" t="s">
        <v>299</v>
      </c>
      <c r="N8" s="121" t="s">
        <v>298</v>
      </c>
      <c r="O8" s="121" t="s">
        <v>297</v>
      </c>
      <c r="P8" s="121"/>
      <c r="Q8" s="121"/>
      <c r="R8" s="126"/>
      <c r="S8" s="127"/>
      <c r="T8" s="30"/>
    </row>
    <row r="9" spans="1:20" ht="43.5" customHeight="1">
      <c r="A9" s="120"/>
      <c r="B9" s="121"/>
      <c r="C9" s="149"/>
      <c r="D9" s="121"/>
      <c r="E9" s="149"/>
      <c r="F9" s="150"/>
      <c r="G9" s="121"/>
      <c r="H9" s="151"/>
      <c r="I9" s="152"/>
      <c r="J9" s="153"/>
      <c r="K9" s="121"/>
      <c r="L9" s="121"/>
      <c r="M9" s="121"/>
      <c r="N9" s="121"/>
      <c r="O9" s="121"/>
      <c r="P9" s="121"/>
      <c r="Q9" s="121"/>
      <c r="R9" s="126" t="s">
        <v>240</v>
      </c>
      <c r="S9" s="127"/>
      <c r="T9" s="30"/>
    </row>
    <row r="10" spans="1:20" ht="72" customHeight="1" thickBot="1">
      <c r="A10" s="155"/>
      <c r="B10" s="156"/>
      <c r="C10" s="157"/>
      <c r="D10" s="156"/>
      <c r="E10" s="157"/>
      <c r="F10" s="158"/>
      <c r="G10" s="156"/>
      <c r="H10" s="159"/>
      <c r="I10" s="160"/>
      <c r="J10" s="161"/>
      <c r="K10" s="162" t="s">
        <v>239</v>
      </c>
      <c r="L10" s="162" t="s">
        <v>238</v>
      </c>
      <c r="M10" s="156"/>
      <c r="N10" s="156"/>
      <c r="O10" s="156"/>
      <c r="P10" s="156"/>
      <c r="Q10" s="156"/>
      <c r="R10" s="163"/>
      <c r="S10" s="164"/>
      <c r="T10" s="30"/>
    </row>
    <row r="11" spans="1:20" s="19" customFormat="1" ht="20.25" customHeight="1" thickBot="1">
      <c r="A11" s="36" t="s">
        <v>4</v>
      </c>
      <c r="B11" s="37" t="s">
        <v>5</v>
      </c>
      <c r="C11" s="37" t="s">
        <v>6</v>
      </c>
      <c r="D11" s="37" t="s">
        <v>7</v>
      </c>
      <c r="E11" s="37" t="s">
        <v>237</v>
      </c>
      <c r="F11" s="38" t="s">
        <v>236</v>
      </c>
      <c r="G11" s="39" t="s">
        <v>235</v>
      </c>
      <c r="H11" s="37" t="s">
        <v>234</v>
      </c>
      <c r="I11" s="38" t="s">
        <v>233</v>
      </c>
      <c r="J11" s="36" t="s">
        <v>232</v>
      </c>
      <c r="K11" s="37" t="s">
        <v>231</v>
      </c>
      <c r="L11" s="37" t="s">
        <v>230</v>
      </c>
      <c r="M11" s="37" t="s">
        <v>229</v>
      </c>
      <c r="N11" s="37" t="s">
        <v>228</v>
      </c>
      <c r="O11" s="37" t="s">
        <v>227</v>
      </c>
      <c r="P11" s="37" t="s">
        <v>226</v>
      </c>
      <c r="Q11" s="37" t="s">
        <v>225</v>
      </c>
      <c r="R11" s="38" t="s">
        <v>224</v>
      </c>
      <c r="S11" s="40" t="s">
        <v>223</v>
      </c>
      <c r="T11" s="41"/>
    </row>
    <row r="12" spans="1:20" s="18" customFormat="1" ht="26.25" customHeight="1">
      <c r="A12" s="165" t="s">
        <v>9</v>
      </c>
      <c r="B12" s="166"/>
      <c r="C12" s="166"/>
      <c r="D12" s="167">
        <f>SUM(D14:D17)</f>
        <v>30295</v>
      </c>
      <c r="E12" s="167">
        <f>SUM(E14:E17)</f>
        <v>24705</v>
      </c>
      <c r="F12" s="168">
        <f>SUM(E12/D12)*100</f>
        <v>81.54811024921604</v>
      </c>
      <c r="G12" s="167">
        <f>SUM(G14:G17)</f>
        <v>30295</v>
      </c>
      <c r="H12" s="167">
        <f>SUM(H14:H17)</f>
        <v>19705</v>
      </c>
      <c r="I12" s="167">
        <f aca="true" t="shared" si="0" ref="I12:I33">SUM(H12/G12)*100</f>
        <v>65.0437365901964</v>
      </c>
      <c r="J12" s="167">
        <f>SUM(J15:J17)</f>
        <v>0</v>
      </c>
      <c r="K12" s="167">
        <f>SUM(K13)</f>
        <v>0</v>
      </c>
      <c r="L12" s="167">
        <f>SUM(L15:L17)</f>
        <v>0</v>
      </c>
      <c r="M12" s="167">
        <f>SUM(M13)</f>
        <v>0</v>
      </c>
      <c r="N12" s="167">
        <f>SUM(N13)</f>
        <v>0</v>
      </c>
      <c r="O12" s="167">
        <f>SUM(O15:O17)</f>
        <v>0</v>
      </c>
      <c r="P12" s="167">
        <f>SUM(P13)</f>
        <v>19705</v>
      </c>
      <c r="Q12" s="167">
        <f>SUM(Q13)</f>
        <v>19705</v>
      </c>
      <c r="R12" s="167">
        <f>SUM(R13)</f>
        <v>16020.32</v>
      </c>
      <c r="S12" s="167">
        <f>SUM(S13)</f>
        <v>0</v>
      </c>
      <c r="T12" s="27"/>
    </row>
    <row r="13" spans="1:20" s="18" customFormat="1" ht="26.25" customHeight="1">
      <c r="A13" s="169"/>
      <c r="B13" s="170" t="s">
        <v>12</v>
      </c>
      <c r="C13" s="166"/>
      <c r="D13" s="171">
        <f>SUM(D14:D17)</f>
        <v>30295</v>
      </c>
      <c r="E13" s="171">
        <f>SUM(E15:E17)</f>
        <v>19705</v>
      </c>
      <c r="F13" s="172">
        <f>SUM(E13/D13)*100</f>
        <v>65.0437365901964</v>
      </c>
      <c r="G13" s="171">
        <f>SUM(G14:G17)</f>
        <v>30295</v>
      </c>
      <c r="H13" s="171">
        <f>SUM(H15:H17)</f>
        <v>19705</v>
      </c>
      <c r="I13" s="171">
        <f t="shared" si="0"/>
        <v>65.0437365901964</v>
      </c>
      <c r="J13" s="171">
        <f aca="true" t="shared" si="1" ref="J13:R13">SUM(J15:J17)</f>
        <v>0</v>
      </c>
      <c r="K13" s="171">
        <f t="shared" si="1"/>
        <v>0</v>
      </c>
      <c r="L13" s="171">
        <f t="shared" si="1"/>
        <v>0</v>
      </c>
      <c r="M13" s="171">
        <f t="shared" si="1"/>
        <v>0</v>
      </c>
      <c r="N13" s="171">
        <f t="shared" si="1"/>
        <v>0</v>
      </c>
      <c r="O13" s="171">
        <f t="shared" si="1"/>
        <v>0</v>
      </c>
      <c r="P13" s="171">
        <f t="shared" si="1"/>
        <v>19705</v>
      </c>
      <c r="Q13" s="171">
        <f t="shared" si="1"/>
        <v>19705</v>
      </c>
      <c r="R13" s="171">
        <f t="shared" si="1"/>
        <v>16020.32</v>
      </c>
      <c r="S13" s="173">
        <v>0</v>
      </c>
      <c r="T13" s="27"/>
    </row>
    <row r="14" spans="1:20" s="18" customFormat="1" ht="26.25" customHeight="1">
      <c r="A14" s="174"/>
      <c r="B14" s="170"/>
      <c r="C14" s="175" t="s">
        <v>14</v>
      </c>
      <c r="D14" s="176">
        <v>10000</v>
      </c>
      <c r="E14" s="177">
        <v>5000</v>
      </c>
      <c r="F14" s="172">
        <f aca="true" t="shared" si="2" ref="F14:F33">SUM(E14/D14)*100</f>
        <v>50</v>
      </c>
      <c r="G14" s="178">
        <v>10000</v>
      </c>
      <c r="H14" s="179">
        <f>SUM(J14+P14)</f>
        <v>0</v>
      </c>
      <c r="I14" s="171">
        <f>SUM(H14/G14)*100</f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78">
        <v>0</v>
      </c>
      <c r="S14" s="180">
        <v>0</v>
      </c>
      <c r="T14" s="45"/>
    </row>
    <row r="15" spans="1:20" s="17" customFormat="1" ht="35.25" customHeight="1">
      <c r="A15" s="181"/>
      <c r="B15" s="182"/>
      <c r="C15" s="175" t="s">
        <v>157</v>
      </c>
      <c r="D15" s="176">
        <v>3795</v>
      </c>
      <c r="E15" s="177">
        <v>3684.68</v>
      </c>
      <c r="F15" s="172">
        <f t="shared" si="2"/>
        <v>97.09301712779973</v>
      </c>
      <c r="G15" s="178">
        <v>3795</v>
      </c>
      <c r="H15" s="179">
        <f>SUM(J15+P15)</f>
        <v>3684.68</v>
      </c>
      <c r="I15" s="171">
        <f t="shared" si="0"/>
        <v>97.09301712779973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3684.68</v>
      </c>
      <c r="Q15" s="179">
        <v>3684.68</v>
      </c>
      <c r="R15" s="178">
        <v>0</v>
      </c>
      <c r="S15" s="180">
        <v>0</v>
      </c>
      <c r="T15" s="29"/>
    </row>
    <row r="16" spans="1:20" s="17" customFormat="1" ht="35.25" customHeight="1">
      <c r="A16" s="181"/>
      <c r="B16" s="182"/>
      <c r="C16" s="175" t="s">
        <v>159</v>
      </c>
      <c r="D16" s="176">
        <v>12375</v>
      </c>
      <c r="E16" s="177">
        <v>12015.24</v>
      </c>
      <c r="F16" s="172">
        <f t="shared" si="2"/>
        <v>97.09284848484849</v>
      </c>
      <c r="G16" s="178">
        <v>12375</v>
      </c>
      <c r="H16" s="179">
        <f>SUM(J16+P16)</f>
        <v>12015.24</v>
      </c>
      <c r="I16" s="171">
        <f>SUM(H16/G16)*100</f>
        <v>97.09284848484849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12015.24</v>
      </c>
      <c r="Q16" s="179">
        <v>12015.24</v>
      </c>
      <c r="R16" s="178">
        <v>12015.24</v>
      </c>
      <c r="S16" s="180">
        <v>0</v>
      </c>
      <c r="T16" s="44"/>
    </row>
    <row r="17" spans="1:20" s="17" customFormat="1" ht="35.25" customHeight="1">
      <c r="A17" s="181"/>
      <c r="B17" s="183"/>
      <c r="C17" s="175">
        <v>6419</v>
      </c>
      <c r="D17" s="176">
        <v>4125</v>
      </c>
      <c r="E17" s="177">
        <v>4005.08</v>
      </c>
      <c r="F17" s="172">
        <f t="shared" si="2"/>
        <v>97.09284848484849</v>
      </c>
      <c r="G17" s="178">
        <v>4125</v>
      </c>
      <c r="H17" s="179">
        <f>SUM(J17+P17)</f>
        <v>4005.08</v>
      </c>
      <c r="I17" s="179">
        <f t="shared" si="0"/>
        <v>97.09284848484849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4005.08</v>
      </c>
      <c r="Q17" s="179">
        <v>4005.08</v>
      </c>
      <c r="R17" s="184">
        <v>4005.08</v>
      </c>
      <c r="S17" s="180">
        <v>0</v>
      </c>
      <c r="T17" s="29"/>
    </row>
    <row r="18" spans="1:20" s="18" customFormat="1" ht="30.75" customHeight="1">
      <c r="A18" s="185" t="s">
        <v>34</v>
      </c>
      <c r="B18" s="186" t="s">
        <v>36</v>
      </c>
      <c r="C18" s="166"/>
      <c r="D18" s="187">
        <f>SUM(D19)</f>
        <v>89000</v>
      </c>
      <c r="E18" s="187">
        <f>SUM(E19)</f>
        <v>61327</v>
      </c>
      <c r="F18" s="188">
        <f t="shared" si="2"/>
        <v>68.9067415730337</v>
      </c>
      <c r="G18" s="187">
        <f>SUM(G19)</f>
        <v>89000</v>
      </c>
      <c r="H18" s="187">
        <f>SUM(H19)</f>
        <v>14944.99</v>
      </c>
      <c r="I18" s="167">
        <f t="shared" si="0"/>
        <v>16.79212359550562</v>
      </c>
      <c r="J18" s="187">
        <f>SUM(J19)</f>
        <v>14944.99</v>
      </c>
      <c r="K18" s="189">
        <f aca="true" t="shared" si="3" ref="K18:Q18">SUM(K19)</f>
        <v>12508</v>
      </c>
      <c r="L18" s="189">
        <f t="shared" si="3"/>
        <v>2436.99</v>
      </c>
      <c r="M18" s="189">
        <f t="shared" si="3"/>
        <v>0</v>
      </c>
      <c r="N18" s="189">
        <f t="shared" si="3"/>
        <v>0</v>
      </c>
      <c r="O18" s="189">
        <f t="shared" si="3"/>
        <v>0</v>
      </c>
      <c r="P18" s="189">
        <f t="shared" si="3"/>
        <v>0</v>
      </c>
      <c r="Q18" s="189">
        <f t="shared" si="3"/>
        <v>0</v>
      </c>
      <c r="R18" s="178">
        <v>0</v>
      </c>
      <c r="S18" s="180">
        <v>0</v>
      </c>
      <c r="T18" s="27"/>
    </row>
    <row r="19" spans="1:20" s="17" customFormat="1" ht="33" customHeight="1">
      <c r="A19" s="190"/>
      <c r="B19" s="191"/>
      <c r="C19" s="192" t="s">
        <v>14</v>
      </c>
      <c r="D19" s="193">
        <v>89000</v>
      </c>
      <c r="E19" s="193">
        <v>61327</v>
      </c>
      <c r="F19" s="193">
        <f t="shared" si="2"/>
        <v>68.9067415730337</v>
      </c>
      <c r="G19" s="194">
        <v>89000</v>
      </c>
      <c r="H19" s="179">
        <f>SUM(J19+N19)</f>
        <v>14944.99</v>
      </c>
      <c r="I19" s="167">
        <f t="shared" si="0"/>
        <v>16.79212359550562</v>
      </c>
      <c r="J19" s="179">
        <f>SUM(K19:L19)</f>
        <v>14944.99</v>
      </c>
      <c r="K19" s="179">
        <v>12508</v>
      </c>
      <c r="L19" s="179">
        <v>2436.99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8">
        <v>0</v>
      </c>
      <c r="S19" s="195">
        <v>0</v>
      </c>
      <c r="T19" s="29"/>
    </row>
    <row r="20" spans="1:20" s="18" customFormat="1" ht="24.75" customHeight="1">
      <c r="A20" s="185" t="s">
        <v>38</v>
      </c>
      <c r="B20" s="166"/>
      <c r="C20" s="166"/>
      <c r="D20" s="167">
        <f>SUM(D21:D23)</f>
        <v>304000</v>
      </c>
      <c r="E20" s="167">
        <f>SUM(E21:E23)</f>
        <v>162000</v>
      </c>
      <c r="F20" s="196">
        <f t="shared" si="2"/>
        <v>53.289473684210535</v>
      </c>
      <c r="G20" s="167">
        <f>SUM(G21:G23)</f>
        <v>304000</v>
      </c>
      <c r="H20" s="167">
        <f>SUM(H21:H23)</f>
        <v>129032.25</v>
      </c>
      <c r="I20" s="167">
        <f t="shared" si="0"/>
        <v>42.44481907894737</v>
      </c>
      <c r="J20" s="189">
        <f aca="true" t="shared" si="4" ref="J20:S20">SUM(J21:J23)</f>
        <v>129032.25</v>
      </c>
      <c r="K20" s="189">
        <f t="shared" si="4"/>
        <v>113934.58</v>
      </c>
      <c r="L20" s="189">
        <f t="shared" si="4"/>
        <v>15097.67</v>
      </c>
      <c r="M20" s="189">
        <f t="shared" si="4"/>
        <v>0</v>
      </c>
      <c r="N20" s="189">
        <f t="shared" si="4"/>
        <v>0</v>
      </c>
      <c r="O20" s="189">
        <f t="shared" si="4"/>
        <v>0</v>
      </c>
      <c r="P20" s="189">
        <f t="shared" si="4"/>
        <v>0</v>
      </c>
      <c r="Q20" s="189">
        <f t="shared" si="4"/>
        <v>0</v>
      </c>
      <c r="R20" s="189">
        <f t="shared" si="4"/>
        <v>0</v>
      </c>
      <c r="S20" s="197">
        <f t="shared" si="4"/>
        <v>0</v>
      </c>
      <c r="T20" s="27"/>
    </row>
    <row r="21" spans="1:20" s="17" customFormat="1" ht="37.5" customHeight="1">
      <c r="A21" s="198"/>
      <c r="B21" s="166" t="s">
        <v>40</v>
      </c>
      <c r="C21" s="166" t="s">
        <v>14</v>
      </c>
      <c r="D21" s="177">
        <v>40000</v>
      </c>
      <c r="E21" s="177">
        <v>20000</v>
      </c>
      <c r="F21" s="172">
        <f t="shared" si="2"/>
        <v>50</v>
      </c>
      <c r="G21" s="178">
        <v>40000</v>
      </c>
      <c r="H21" s="179">
        <v>0</v>
      </c>
      <c r="I21" s="167">
        <f t="shared" si="0"/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99">
        <v>0</v>
      </c>
      <c r="S21" s="195">
        <v>0</v>
      </c>
      <c r="T21" s="29"/>
    </row>
    <row r="22" spans="1:20" s="17" customFormat="1" ht="31.5" customHeight="1">
      <c r="A22" s="198"/>
      <c r="B22" s="166" t="s">
        <v>44</v>
      </c>
      <c r="C22" s="166" t="s">
        <v>14</v>
      </c>
      <c r="D22" s="177">
        <v>5000</v>
      </c>
      <c r="E22" s="177">
        <v>2500</v>
      </c>
      <c r="F22" s="172">
        <f t="shared" si="2"/>
        <v>50</v>
      </c>
      <c r="G22" s="178">
        <v>5000</v>
      </c>
      <c r="H22" s="179">
        <v>0</v>
      </c>
      <c r="I22" s="167">
        <f t="shared" si="0"/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f>SUM(Q22)</f>
        <v>0</v>
      </c>
      <c r="Q22" s="179">
        <v>0</v>
      </c>
      <c r="R22" s="178">
        <v>0</v>
      </c>
      <c r="S22" s="195">
        <v>0</v>
      </c>
      <c r="T22" s="29"/>
    </row>
    <row r="23" spans="1:20" s="17" customFormat="1" ht="29.25" customHeight="1">
      <c r="A23" s="198"/>
      <c r="B23" s="166" t="s">
        <v>46</v>
      </c>
      <c r="C23" s="166" t="s">
        <v>14</v>
      </c>
      <c r="D23" s="177">
        <v>259000</v>
      </c>
      <c r="E23" s="177">
        <v>139500</v>
      </c>
      <c r="F23" s="172">
        <f t="shared" si="2"/>
        <v>53.861003861003866</v>
      </c>
      <c r="G23" s="178">
        <v>259000</v>
      </c>
      <c r="H23" s="179">
        <f>SUM(J23+N23)</f>
        <v>129032.25</v>
      </c>
      <c r="I23" s="171">
        <f t="shared" si="0"/>
        <v>49.81940154440154</v>
      </c>
      <c r="J23" s="179">
        <f>SUM(K23:L23)</f>
        <v>129032.25</v>
      </c>
      <c r="K23" s="179">
        <v>113934.58</v>
      </c>
      <c r="L23" s="179">
        <v>15097.67</v>
      </c>
      <c r="M23" s="179">
        <v>0</v>
      </c>
      <c r="N23" s="179">
        <v>0</v>
      </c>
      <c r="O23" s="179">
        <v>0</v>
      </c>
      <c r="P23" s="179">
        <f>SUM(Q23)</f>
        <v>0</v>
      </c>
      <c r="Q23" s="179">
        <v>0</v>
      </c>
      <c r="R23" s="178">
        <v>0</v>
      </c>
      <c r="S23" s="195">
        <v>0</v>
      </c>
      <c r="T23" s="29"/>
    </row>
    <row r="24" spans="1:20" s="18" customFormat="1" ht="23.25" customHeight="1">
      <c r="A24" s="200" t="s">
        <v>48</v>
      </c>
      <c r="B24" s="166"/>
      <c r="C24" s="166"/>
      <c r="D24" s="201">
        <f>SUM(D25:D26)</f>
        <v>141341</v>
      </c>
      <c r="E24" s="201">
        <f>SUM(E25:E26)</f>
        <v>84400</v>
      </c>
      <c r="F24" s="168">
        <f t="shared" si="2"/>
        <v>59.71374194324365</v>
      </c>
      <c r="G24" s="201">
        <f>SUM(G25:G26)</f>
        <v>141341</v>
      </c>
      <c r="H24" s="201">
        <f>SUM(H25:H26)</f>
        <v>76447.94</v>
      </c>
      <c r="I24" s="167">
        <f t="shared" si="0"/>
        <v>54.08758958830063</v>
      </c>
      <c r="J24" s="189">
        <f aca="true" t="shared" si="5" ref="J24:S24">SUM(J25:J26)</f>
        <v>76447.94</v>
      </c>
      <c r="K24" s="189">
        <f t="shared" si="5"/>
        <v>70764.5</v>
      </c>
      <c r="L24" s="189">
        <f t="shared" si="5"/>
        <v>5683.44</v>
      </c>
      <c r="M24" s="189">
        <f t="shared" si="5"/>
        <v>0</v>
      </c>
      <c r="N24" s="189">
        <f t="shared" si="5"/>
        <v>0</v>
      </c>
      <c r="O24" s="189">
        <f t="shared" si="5"/>
        <v>0</v>
      </c>
      <c r="P24" s="189">
        <f t="shared" si="5"/>
        <v>0</v>
      </c>
      <c r="Q24" s="189">
        <f t="shared" si="5"/>
        <v>0</v>
      </c>
      <c r="R24" s="189">
        <f t="shared" si="5"/>
        <v>0</v>
      </c>
      <c r="S24" s="197">
        <f t="shared" si="5"/>
        <v>0</v>
      </c>
      <c r="T24" s="27"/>
    </row>
    <row r="25" spans="1:20" s="17" customFormat="1" ht="28.5" customHeight="1">
      <c r="A25" s="181"/>
      <c r="B25" s="166" t="s">
        <v>50</v>
      </c>
      <c r="C25" s="166" t="s">
        <v>14</v>
      </c>
      <c r="D25" s="177">
        <v>123341</v>
      </c>
      <c r="E25" s="177">
        <v>66400</v>
      </c>
      <c r="F25" s="172">
        <f t="shared" si="2"/>
        <v>53.83449136945542</v>
      </c>
      <c r="G25" s="178">
        <v>123341</v>
      </c>
      <c r="H25" s="179">
        <f>SUM(J25+N25)</f>
        <v>61679</v>
      </c>
      <c r="I25" s="167">
        <f t="shared" si="0"/>
        <v>50.00689146350362</v>
      </c>
      <c r="J25" s="179">
        <f>SUM(K25:L25)</f>
        <v>61679</v>
      </c>
      <c r="K25" s="179">
        <v>61679</v>
      </c>
      <c r="L25" s="179">
        <v>0</v>
      </c>
      <c r="M25" s="179">
        <v>0</v>
      </c>
      <c r="N25" s="179">
        <v>0</v>
      </c>
      <c r="O25" s="179">
        <v>0</v>
      </c>
      <c r="P25" s="179">
        <f>SUM(Q25)</f>
        <v>0</v>
      </c>
      <c r="Q25" s="179">
        <v>0</v>
      </c>
      <c r="R25" s="178">
        <v>0</v>
      </c>
      <c r="S25" s="195">
        <v>0</v>
      </c>
      <c r="T25" s="29"/>
    </row>
    <row r="26" spans="1:20" s="17" customFormat="1" ht="26.25" customHeight="1">
      <c r="A26" s="181"/>
      <c r="B26" s="166" t="s">
        <v>59</v>
      </c>
      <c r="C26" s="166" t="s">
        <v>14</v>
      </c>
      <c r="D26" s="177">
        <v>18000</v>
      </c>
      <c r="E26" s="177">
        <v>18000</v>
      </c>
      <c r="F26" s="172">
        <f t="shared" si="2"/>
        <v>100</v>
      </c>
      <c r="G26" s="178">
        <v>18000</v>
      </c>
      <c r="H26" s="179">
        <f>SUM(J26+N26)</f>
        <v>14768.939999999999</v>
      </c>
      <c r="I26" s="167">
        <f t="shared" si="0"/>
        <v>82.04966666666665</v>
      </c>
      <c r="J26" s="179">
        <f>SUM(K26:L26)</f>
        <v>14768.939999999999</v>
      </c>
      <c r="K26" s="179">
        <v>9085.5</v>
      </c>
      <c r="L26" s="179">
        <v>5683.44</v>
      </c>
      <c r="M26" s="179">
        <v>0</v>
      </c>
      <c r="N26" s="179">
        <v>0</v>
      </c>
      <c r="O26" s="179">
        <v>0</v>
      </c>
      <c r="P26" s="179">
        <f>SUM(Q26)</f>
        <v>0</v>
      </c>
      <c r="Q26" s="179">
        <v>0</v>
      </c>
      <c r="R26" s="178">
        <v>0</v>
      </c>
      <c r="S26" s="195">
        <v>0</v>
      </c>
      <c r="T26" s="29"/>
    </row>
    <row r="27" spans="1:20" s="18" customFormat="1" ht="26.25" customHeight="1">
      <c r="A27" s="202">
        <v>754</v>
      </c>
      <c r="B27" s="203"/>
      <c r="C27" s="166"/>
      <c r="D27" s="201">
        <f>SUM(D28:D28)</f>
        <v>3414393</v>
      </c>
      <c r="E27" s="201">
        <f>SUM(E28:E28)</f>
        <v>2058507</v>
      </c>
      <c r="F27" s="168">
        <f t="shared" si="2"/>
        <v>60.28910555990479</v>
      </c>
      <c r="G27" s="201">
        <f>SUM(G28:G28)</f>
        <v>3414393</v>
      </c>
      <c r="H27" s="201">
        <f>SUM(H28:H28)</f>
        <v>1801498.03</v>
      </c>
      <c r="I27" s="167">
        <f t="shared" si="0"/>
        <v>52.761882712388406</v>
      </c>
      <c r="J27" s="187">
        <f>SUM(J28)</f>
        <v>1801498.03</v>
      </c>
      <c r="K27" s="189">
        <f aca="true" t="shared" si="6" ref="K27:S27">SUM(K28:K28)</f>
        <v>1569233.7</v>
      </c>
      <c r="L27" s="189">
        <f t="shared" si="6"/>
        <v>171022.5</v>
      </c>
      <c r="M27" s="189">
        <f t="shared" si="6"/>
        <v>0</v>
      </c>
      <c r="N27" s="189">
        <f t="shared" si="6"/>
        <v>61241.83</v>
      </c>
      <c r="O27" s="189">
        <f t="shared" si="6"/>
        <v>0</v>
      </c>
      <c r="P27" s="189">
        <f t="shared" si="6"/>
        <v>0</v>
      </c>
      <c r="Q27" s="189">
        <f t="shared" si="6"/>
        <v>0</v>
      </c>
      <c r="R27" s="189">
        <f t="shared" si="6"/>
        <v>0</v>
      </c>
      <c r="S27" s="197">
        <f t="shared" si="6"/>
        <v>0</v>
      </c>
      <c r="T27" s="27"/>
    </row>
    <row r="28" spans="1:20" s="17" customFormat="1" ht="29.25" customHeight="1">
      <c r="A28" s="204"/>
      <c r="B28" s="203" t="s">
        <v>68</v>
      </c>
      <c r="C28" s="166" t="s">
        <v>14</v>
      </c>
      <c r="D28" s="177">
        <v>3414393</v>
      </c>
      <c r="E28" s="177">
        <v>2058507</v>
      </c>
      <c r="F28" s="172">
        <f t="shared" si="2"/>
        <v>60.28910555990479</v>
      </c>
      <c r="G28" s="178">
        <v>3414393</v>
      </c>
      <c r="H28" s="179">
        <f>SUM(J28)</f>
        <v>1801498.03</v>
      </c>
      <c r="I28" s="167">
        <f t="shared" si="0"/>
        <v>52.761882712388406</v>
      </c>
      <c r="J28" s="179">
        <f>SUM(K28:N28)</f>
        <v>1801498.03</v>
      </c>
      <c r="K28" s="179">
        <v>1569233.7</v>
      </c>
      <c r="L28" s="179">
        <v>171022.5</v>
      </c>
      <c r="M28" s="179">
        <v>0</v>
      </c>
      <c r="N28" s="179">
        <v>61241.83</v>
      </c>
      <c r="O28" s="179">
        <v>0</v>
      </c>
      <c r="P28" s="179">
        <v>0</v>
      </c>
      <c r="Q28" s="179">
        <v>0</v>
      </c>
      <c r="R28" s="178">
        <v>0</v>
      </c>
      <c r="S28" s="195">
        <v>0</v>
      </c>
      <c r="T28" s="29"/>
    </row>
    <row r="29" spans="1:20" s="18" customFormat="1" ht="27.75" customHeight="1">
      <c r="A29" s="202">
        <v>851</v>
      </c>
      <c r="B29" s="203"/>
      <c r="C29" s="166"/>
      <c r="D29" s="201">
        <f>SUM(D30)</f>
        <v>3150285</v>
      </c>
      <c r="E29" s="201">
        <f>SUM(E30)</f>
        <v>1504873</v>
      </c>
      <c r="F29" s="168">
        <f t="shared" si="2"/>
        <v>47.76942403623799</v>
      </c>
      <c r="G29" s="201">
        <f>SUM(G30)</f>
        <v>3150285</v>
      </c>
      <c r="H29" s="201">
        <f>SUM(H30)</f>
        <v>1504297.68</v>
      </c>
      <c r="I29" s="167">
        <f t="shared" si="0"/>
        <v>47.751161561573</v>
      </c>
      <c r="J29" s="201">
        <f>SUM(J30)</f>
        <v>1504297.68</v>
      </c>
      <c r="K29" s="189">
        <f aca="true" t="shared" si="7" ref="K29:S29">SUM(K30)</f>
        <v>0</v>
      </c>
      <c r="L29" s="189">
        <f t="shared" si="7"/>
        <v>1504297.68</v>
      </c>
      <c r="M29" s="189">
        <f t="shared" si="7"/>
        <v>0</v>
      </c>
      <c r="N29" s="189">
        <f t="shared" si="7"/>
        <v>0</v>
      </c>
      <c r="O29" s="189">
        <f t="shared" si="7"/>
        <v>0</v>
      </c>
      <c r="P29" s="189">
        <f t="shared" si="7"/>
        <v>0</v>
      </c>
      <c r="Q29" s="189">
        <f t="shared" si="7"/>
        <v>0</v>
      </c>
      <c r="R29" s="189">
        <f t="shared" si="7"/>
        <v>0</v>
      </c>
      <c r="S29" s="197">
        <f t="shared" si="7"/>
        <v>0</v>
      </c>
      <c r="T29" s="27"/>
    </row>
    <row r="30" spans="1:20" s="17" customFormat="1" ht="35.25" customHeight="1">
      <c r="A30" s="205"/>
      <c r="B30" s="203" t="s">
        <v>103</v>
      </c>
      <c r="C30" s="166" t="s">
        <v>14</v>
      </c>
      <c r="D30" s="177">
        <v>3150285</v>
      </c>
      <c r="E30" s="177">
        <v>1504873</v>
      </c>
      <c r="F30" s="172">
        <f t="shared" si="2"/>
        <v>47.76942403623799</v>
      </c>
      <c r="G30" s="178">
        <v>3150285</v>
      </c>
      <c r="H30" s="179">
        <f>SUM(J30+N30)</f>
        <v>1504297.68</v>
      </c>
      <c r="I30" s="167">
        <f t="shared" si="0"/>
        <v>47.751161561573</v>
      </c>
      <c r="J30" s="179">
        <f>SUM(K30:L30)</f>
        <v>1504297.68</v>
      </c>
      <c r="K30" s="179">
        <v>0</v>
      </c>
      <c r="L30" s="179">
        <v>1504297.68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8">
        <v>0</v>
      </c>
      <c r="S30" s="195">
        <v>0</v>
      </c>
      <c r="T30" s="29"/>
    </row>
    <row r="31" spans="1:20" s="18" customFormat="1" ht="39" customHeight="1">
      <c r="A31" s="206">
        <v>853</v>
      </c>
      <c r="B31" s="203"/>
      <c r="C31" s="166"/>
      <c r="D31" s="201">
        <f>SUM(D32)</f>
        <v>264253</v>
      </c>
      <c r="E31" s="201">
        <f>SUM(E32)</f>
        <v>142138</v>
      </c>
      <c r="F31" s="168">
        <f t="shared" si="2"/>
        <v>53.788604102886254</v>
      </c>
      <c r="G31" s="201">
        <f>SUM(G32)</f>
        <v>264253</v>
      </c>
      <c r="H31" s="201">
        <f>SUM(H32)</f>
        <v>142138</v>
      </c>
      <c r="I31" s="167">
        <f t="shared" si="0"/>
        <v>53.788604102886254</v>
      </c>
      <c r="J31" s="201">
        <f>SUM(J32)</f>
        <v>142138</v>
      </c>
      <c r="K31" s="189">
        <f aca="true" t="shared" si="8" ref="K31:S31">SUM(K32)</f>
        <v>125122.85</v>
      </c>
      <c r="L31" s="189">
        <f t="shared" si="8"/>
        <v>17015.15</v>
      </c>
      <c r="M31" s="189">
        <f t="shared" si="8"/>
        <v>0</v>
      </c>
      <c r="N31" s="189">
        <f t="shared" si="8"/>
        <v>0</v>
      </c>
      <c r="O31" s="189">
        <f t="shared" si="8"/>
        <v>0</v>
      </c>
      <c r="P31" s="189">
        <f t="shared" si="8"/>
        <v>0</v>
      </c>
      <c r="Q31" s="189">
        <f t="shared" si="8"/>
        <v>0</v>
      </c>
      <c r="R31" s="189">
        <f t="shared" si="8"/>
        <v>0</v>
      </c>
      <c r="S31" s="197">
        <f t="shared" si="8"/>
        <v>0</v>
      </c>
      <c r="T31" s="27"/>
    </row>
    <row r="32" spans="1:20" s="17" customFormat="1" ht="34.5" customHeight="1" thickBot="1">
      <c r="A32" s="207"/>
      <c r="B32" s="208" t="s">
        <v>118</v>
      </c>
      <c r="C32" s="209" t="s">
        <v>14</v>
      </c>
      <c r="D32" s="210">
        <v>264253</v>
      </c>
      <c r="E32" s="210">
        <v>142138</v>
      </c>
      <c r="F32" s="211">
        <f t="shared" si="2"/>
        <v>53.788604102886254</v>
      </c>
      <c r="G32" s="184">
        <v>264253</v>
      </c>
      <c r="H32" s="179">
        <f>SUM(J32+N32)</f>
        <v>142138</v>
      </c>
      <c r="I32" s="212">
        <f t="shared" si="0"/>
        <v>53.788604102886254</v>
      </c>
      <c r="J32" s="179">
        <f>SUM(K32:L32)</f>
        <v>142138</v>
      </c>
      <c r="K32" s="213">
        <v>125122.85</v>
      </c>
      <c r="L32" s="213">
        <v>17015.15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184">
        <v>0</v>
      </c>
      <c r="S32" s="180">
        <v>0</v>
      </c>
      <c r="T32" s="29"/>
    </row>
    <row r="33" spans="1:20" s="17" customFormat="1" ht="28.5" customHeight="1" thickBot="1">
      <c r="A33" s="214" t="s">
        <v>296</v>
      </c>
      <c r="B33" s="215"/>
      <c r="C33" s="216"/>
      <c r="D33" s="217">
        <f>SUM(D12+D18+D20+D24+D27+D29+D31)</f>
        <v>7393567</v>
      </c>
      <c r="E33" s="217">
        <f>SUM(E12+E18+E20+E24+E27+E29+E31)</f>
        <v>4037950</v>
      </c>
      <c r="F33" s="218">
        <f t="shared" si="2"/>
        <v>54.614369491748704</v>
      </c>
      <c r="G33" s="217">
        <f>SUM(G12+G18+G20+G24+G27+G29+G31)</f>
        <v>7393567</v>
      </c>
      <c r="H33" s="217">
        <f>SUM(H12+H18+H20+H24+H27+H29+H31)</f>
        <v>3688063.8899999997</v>
      </c>
      <c r="I33" s="219">
        <f t="shared" si="0"/>
        <v>49.882064908588774</v>
      </c>
      <c r="J33" s="217">
        <f aca="true" t="shared" si="9" ref="J33:S33">SUM(J12+J18+J20+J24+J27+J29+J31)</f>
        <v>3668358.8899999997</v>
      </c>
      <c r="K33" s="217">
        <f t="shared" si="9"/>
        <v>1891563.6300000001</v>
      </c>
      <c r="L33" s="217">
        <f t="shared" si="9"/>
        <v>1715553.43</v>
      </c>
      <c r="M33" s="217">
        <f t="shared" si="9"/>
        <v>0</v>
      </c>
      <c r="N33" s="217">
        <f t="shared" si="9"/>
        <v>61241.83</v>
      </c>
      <c r="O33" s="217">
        <f t="shared" si="9"/>
        <v>0</v>
      </c>
      <c r="P33" s="217">
        <f t="shared" si="9"/>
        <v>19705</v>
      </c>
      <c r="Q33" s="217">
        <f t="shared" si="9"/>
        <v>19705</v>
      </c>
      <c r="R33" s="217">
        <f t="shared" si="9"/>
        <v>16020.32</v>
      </c>
      <c r="S33" s="220">
        <f t="shared" si="9"/>
        <v>0</v>
      </c>
      <c r="T33" s="29"/>
    </row>
    <row r="34" spans="1:20" ht="9.75">
      <c r="A34" s="30"/>
      <c r="B34" s="30"/>
      <c r="C34" s="30"/>
      <c r="D34" s="30"/>
      <c r="E34" s="30"/>
      <c r="F34" s="30"/>
      <c r="G34" s="30"/>
      <c r="H34" s="28"/>
      <c r="I34" s="30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9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42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33" customHeight="1">
      <c r="A36" s="221" t="s">
        <v>389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5"/>
    </row>
  </sheetData>
  <sheetProtection/>
  <mergeCells count="34">
    <mergeCell ref="B13:B17"/>
    <mergeCell ref="A12:A13"/>
    <mergeCell ref="A33:C33"/>
    <mergeCell ref="A20:A23"/>
    <mergeCell ref="B5:B10"/>
    <mergeCell ref="Q7:Q10"/>
    <mergeCell ref="R7:R8"/>
    <mergeCell ref="N8:N10"/>
    <mergeCell ref="M8:M10"/>
    <mergeCell ref="A36:S36"/>
    <mergeCell ref="B18:B19"/>
    <mergeCell ref="A27:A28"/>
    <mergeCell ref="A29:A30"/>
    <mergeCell ref="A18:A19"/>
    <mergeCell ref="A2:S2"/>
    <mergeCell ref="A3:S3"/>
    <mergeCell ref="D5:D10"/>
    <mergeCell ref="G5:G10"/>
    <mergeCell ref="C5:C10"/>
    <mergeCell ref="J5:S5"/>
    <mergeCell ref="K8:L9"/>
    <mergeCell ref="J6:J10"/>
    <mergeCell ref="H5:H10"/>
    <mergeCell ref="I5:I10"/>
    <mergeCell ref="A4:S4"/>
    <mergeCell ref="K6:O7"/>
    <mergeCell ref="S7:S10"/>
    <mergeCell ref="R9:R10"/>
    <mergeCell ref="O8:O10"/>
    <mergeCell ref="E5:E10"/>
    <mergeCell ref="F5:F10"/>
    <mergeCell ref="P6:P10"/>
    <mergeCell ref="Q6:S6"/>
    <mergeCell ref="A5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headerFooter>
    <oddHeader xml:space="preserve">&amp;R&amp;"Times New Roman,Normalny"Załącznik Nr  4
do Informacji o przebiegu wykonania budżetu
Powiatu Opatowskiego za I półrocze 2015 r. 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8"/>
  <sheetViews>
    <sheetView view="pageLayout" workbookViewId="0" topLeftCell="A1">
      <selection activeCell="I14" sqref="I14"/>
    </sheetView>
  </sheetViews>
  <sheetFormatPr defaultColWidth="9.33203125" defaultRowHeight="12.75"/>
  <cols>
    <col min="1" max="1" width="9.16015625" style="0" customWidth="1"/>
    <col min="2" max="2" width="12.83203125" style="0" customWidth="1"/>
    <col min="3" max="3" width="36.16015625" style="0" customWidth="1"/>
    <col min="4" max="4" width="20" style="0" customWidth="1"/>
    <col min="5" max="5" width="17.33203125" style="0" customWidth="1"/>
    <col min="6" max="6" width="10.5" style="0" customWidth="1"/>
    <col min="7" max="7" width="14.5" style="0" customWidth="1"/>
    <col min="8" max="8" width="17.66015625" style="0" customWidth="1"/>
    <col min="9" max="9" width="14.33203125" style="0" customWidth="1"/>
  </cols>
  <sheetData>
    <row r="1" spans="1:10" ht="12.75">
      <c r="A1" s="112" t="s">
        <v>332</v>
      </c>
      <c r="B1" s="112"/>
      <c r="C1" s="112"/>
      <c r="D1" s="112"/>
      <c r="E1" s="112"/>
      <c r="F1" s="112"/>
      <c r="G1" s="112"/>
      <c r="H1" s="112"/>
      <c r="I1" s="112"/>
      <c r="J1" s="85"/>
    </row>
    <row r="2" spans="1:10" ht="13.5" thickBot="1">
      <c r="A2" s="113"/>
      <c r="B2" s="113"/>
      <c r="C2" s="113"/>
      <c r="D2" s="113"/>
      <c r="E2" s="113"/>
      <c r="F2" s="113"/>
      <c r="G2" s="113"/>
      <c r="H2" s="113"/>
      <c r="I2" s="113"/>
      <c r="J2" s="85"/>
    </row>
    <row r="3" spans="1:10" ht="12.75">
      <c r="A3" s="114" t="s">
        <v>0</v>
      </c>
      <c r="B3" s="115" t="s">
        <v>1</v>
      </c>
      <c r="C3" s="115" t="s">
        <v>321</v>
      </c>
      <c r="D3" s="115" t="s">
        <v>322</v>
      </c>
      <c r="E3" s="116" t="s">
        <v>251</v>
      </c>
      <c r="F3" s="116" t="s">
        <v>141</v>
      </c>
      <c r="G3" s="117" t="s">
        <v>246</v>
      </c>
      <c r="H3" s="118"/>
      <c r="I3" s="119"/>
      <c r="J3" s="85"/>
    </row>
    <row r="4" spans="1:10" ht="12.75">
      <c r="A4" s="120"/>
      <c r="B4" s="121"/>
      <c r="C4" s="121"/>
      <c r="D4" s="121"/>
      <c r="E4" s="122"/>
      <c r="F4" s="122"/>
      <c r="G4" s="123"/>
      <c r="H4" s="124"/>
      <c r="I4" s="125"/>
      <c r="J4" s="85"/>
    </row>
    <row r="5" spans="1:10" ht="12.75">
      <c r="A5" s="120"/>
      <c r="B5" s="121"/>
      <c r="C5" s="121"/>
      <c r="D5" s="121"/>
      <c r="E5" s="122"/>
      <c r="F5" s="122"/>
      <c r="G5" s="121" t="s">
        <v>250</v>
      </c>
      <c r="H5" s="126" t="s">
        <v>249</v>
      </c>
      <c r="I5" s="127" t="s">
        <v>248</v>
      </c>
      <c r="J5" s="85"/>
    </row>
    <row r="6" spans="1:10" ht="12.75">
      <c r="A6" s="120"/>
      <c r="B6" s="121"/>
      <c r="C6" s="121"/>
      <c r="D6" s="121"/>
      <c r="E6" s="122"/>
      <c r="F6" s="122"/>
      <c r="G6" s="121"/>
      <c r="H6" s="126"/>
      <c r="I6" s="127"/>
      <c r="J6" s="85"/>
    </row>
    <row r="7" spans="1:10" ht="12.75">
      <c r="A7" s="120"/>
      <c r="B7" s="121"/>
      <c r="C7" s="121"/>
      <c r="D7" s="121"/>
      <c r="E7" s="122"/>
      <c r="F7" s="122"/>
      <c r="G7" s="121"/>
      <c r="H7" s="126" t="s">
        <v>240</v>
      </c>
      <c r="I7" s="127"/>
      <c r="J7" s="85"/>
    </row>
    <row r="8" spans="1:10" ht="36.75" customHeight="1">
      <c r="A8" s="128"/>
      <c r="B8" s="129"/>
      <c r="C8" s="129"/>
      <c r="D8" s="129"/>
      <c r="E8" s="122"/>
      <c r="F8" s="122"/>
      <c r="G8" s="129"/>
      <c r="H8" s="130"/>
      <c r="I8" s="131"/>
      <c r="J8" s="85"/>
    </row>
    <row r="9" spans="1:10" ht="12.75">
      <c r="A9" s="132" t="s">
        <v>4</v>
      </c>
      <c r="B9" s="133" t="s">
        <v>5</v>
      </c>
      <c r="C9" s="133" t="s">
        <v>6</v>
      </c>
      <c r="D9" s="133" t="s">
        <v>7</v>
      </c>
      <c r="E9" s="133" t="s">
        <v>237</v>
      </c>
      <c r="F9" s="133" t="s">
        <v>236</v>
      </c>
      <c r="G9" s="133" t="s">
        <v>235</v>
      </c>
      <c r="H9" s="133" t="s">
        <v>234</v>
      </c>
      <c r="I9" s="134" t="s">
        <v>233</v>
      </c>
      <c r="J9" s="85"/>
    </row>
    <row r="10" spans="1:10" ht="47.25" customHeight="1">
      <c r="A10" s="135" t="s">
        <v>9</v>
      </c>
      <c r="B10" s="69" t="s">
        <v>12</v>
      </c>
      <c r="C10" s="70" t="s">
        <v>344</v>
      </c>
      <c r="D10" s="71">
        <v>20295</v>
      </c>
      <c r="E10" s="71">
        <f aca="true" t="shared" si="0" ref="E10:E32">SUM(G10)</f>
        <v>19705</v>
      </c>
      <c r="F10" s="71">
        <f aca="true" t="shared" si="1" ref="F10:F33">SUM(E10/D10)*100</f>
        <v>97.0928800197093</v>
      </c>
      <c r="G10" s="71">
        <v>19705</v>
      </c>
      <c r="H10" s="71">
        <v>16020.32</v>
      </c>
      <c r="I10" s="43">
        <v>0</v>
      </c>
      <c r="J10" s="85"/>
    </row>
    <row r="11" spans="1:10" ht="39.75" customHeight="1">
      <c r="A11" s="136">
        <v>600</v>
      </c>
      <c r="B11" s="69" t="s">
        <v>24</v>
      </c>
      <c r="C11" s="70" t="s">
        <v>349</v>
      </c>
      <c r="D11" s="71">
        <v>50000</v>
      </c>
      <c r="E11" s="71">
        <f t="shared" si="0"/>
        <v>0</v>
      </c>
      <c r="F11" s="71">
        <f t="shared" si="1"/>
        <v>0</v>
      </c>
      <c r="G11" s="71">
        <v>0</v>
      </c>
      <c r="H11" s="71">
        <v>0</v>
      </c>
      <c r="I11" s="43">
        <v>0</v>
      </c>
      <c r="J11" s="85"/>
    </row>
    <row r="12" spans="1:10" ht="37.5" customHeight="1">
      <c r="A12" s="136">
        <v>600</v>
      </c>
      <c r="B12" s="69" t="s">
        <v>24</v>
      </c>
      <c r="C12" s="70" t="s">
        <v>350</v>
      </c>
      <c r="D12" s="71">
        <v>25000</v>
      </c>
      <c r="E12" s="71">
        <f t="shared" si="0"/>
        <v>0</v>
      </c>
      <c r="F12" s="71">
        <f t="shared" si="1"/>
        <v>0</v>
      </c>
      <c r="G12" s="71">
        <v>0</v>
      </c>
      <c r="H12" s="71">
        <v>0</v>
      </c>
      <c r="I12" s="43">
        <v>0</v>
      </c>
      <c r="J12" s="85"/>
    </row>
    <row r="13" spans="1:10" ht="50.25" customHeight="1">
      <c r="A13" s="136">
        <v>630</v>
      </c>
      <c r="B13" s="69" t="s">
        <v>333</v>
      </c>
      <c r="C13" s="70" t="s">
        <v>347</v>
      </c>
      <c r="D13" s="71">
        <v>212339</v>
      </c>
      <c r="E13" s="71">
        <f t="shared" si="0"/>
        <v>0</v>
      </c>
      <c r="F13" s="71">
        <f t="shared" si="1"/>
        <v>0</v>
      </c>
      <c r="G13" s="71">
        <v>0</v>
      </c>
      <c r="H13" s="71">
        <v>0</v>
      </c>
      <c r="I13" s="43">
        <v>0</v>
      </c>
      <c r="J13" s="85"/>
    </row>
    <row r="14" spans="1:10" ht="69.75" customHeight="1">
      <c r="A14" s="74" t="s">
        <v>34</v>
      </c>
      <c r="B14" s="69" t="s">
        <v>36</v>
      </c>
      <c r="C14" s="137" t="s">
        <v>340</v>
      </c>
      <c r="D14" s="71">
        <v>10436</v>
      </c>
      <c r="E14" s="71">
        <f t="shared" si="0"/>
        <v>10436</v>
      </c>
      <c r="F14" s="71">
        <f t="shared" si="1"/>
        <v>100</v>
      </c>
      <c r="G14" s="71">
        <v>10436</v>
      </c>
      <c r="H14" s="71">
        <v>0</v>
      </c>
      <c r="I14" s="43">
        <v>0</v>
      </c>
      <c r="J14" s="85"/>
    </row>
    <row r="15" spans="1:10" ht="69.75" customHeight="1">
      <c r="A15" s="74" t="s">
        <v>34</v>
      </c>
      <c r="B15" s="69" t="s">
        <v>36</v>
      </c>
      <c r="C15" s="137" t="s">
        <v>341</v>
      </c>
      <c r="D15" s="71">
        <v>5000</v>
      </c>
      <c r="E15" s="71">
        <f t="shared" si="0"/>
        <v>0</v>
      </c>
      <c r="F15" s="71">
        <f>SUM(E15/D15)*100</f>
        <v>0</v>
      </c>
      <c r="G15" s="71">
        <v>0</v>
      </c>
      <c r="H15" s="71">
        <v>0</v>
      </c>
      <c r="I15" s="43">
        <v>0</v>
      </c>
      <c r="J15" s="85"/>
    </row>
    <row r="16" spans="1:10" ht="69.75" customHeight="1">
      <c r="A16" s="74" t="s">
        <v>34</v>
      </c>
      <c r="B16" s="69" t="s">
        <v>36</v>
      </c>
      <c r="C16" s="70" t="s">
        <v>346</v>
      </c>
      <c r="D16" s="71">
        <v>460000</v>
      </c>
      <c r="E16" s="71">
        <f t="shared" si="0"/>
        <v>459984.65</v>
      </c>
      <c r="F16" s="71">
        <f t="shared" si="1"/>
        <v>99.99666304347826</v>
      </c>
      <c r="G16" s="71">
        <v>459984.65</v>
      </c>
      <c r="H16" s="71">
        <v>10000</v>
      </c>
      <c r="I16" s="43">
        <v>0</v>
      </c>
      <c r="J16" s="85"/>
    </row>
    <row r="17" spans="1:10" ht="58.5" customHeight="1">
      <c r="A17" s="74" t="s">
        <v>34</v>
      </c>
      <c r="B17" s="69" t="s">
        <v>36</v>
      </c>
      <c r="C17" s="70" t="s">
        <v>348</v>
      </c>
      <c r="D17" s="71">
        <v>1272541</v>
      </c>
      <c r="E17" s="71">
        <f t="shared" si="0"/>
        <v>0</v>
      </c>
      <c r="F17" s="71">
        <f t="shared" si="1"/>
        <v>0</v>
      </c>
      <c r="G17" s="71">
        <v>0</v>
      </c>
      <c r="H17" s="71">
        <v>0</v>
      </c>
      <c r="I17" s="43">
        <v>0</v>
      </c>
      <c r="J17" s="85"/>
    </row>
    <row r="18" spans="1:10" ht="57.75" customHeight="1">
      <c r="A18" s="74" t="s">
        <v>131</v>
      </c>
      <c r="B18" s="69" t="s">
        <v>133</v>
      </c>
      <c r="C18" s="70" t="s">
        <v>348</v>
      </c>
      <c r="D18" s="71">
        <v>279248</v>
      </c>
      <c r="E18" s="71">
        <f t="shared" si="0"/>
        <v>0</v>
      </c>
      <c r="F18" s="71">
        <f>SUM(E18/D18)*100</f>
        <v>0</v>
      </c>
      <c r="G18" s="71">
        <v>0</v>
      </c>
      <c r="H18" s="71">
        <v>0</v>
      </c>
      <c r="I18" s="43">
        <v>0</v>
      </c>
      <c r="J18" s="85"/>
    </row>
    <row r="19" spans="1:10" ht="30" customHeight="1">
      <c r="A19" s="74" t="s">
        <v>38</v>
      </c>
      <c r="B19" s="69" t="s">
        <v>219</v>
      </c>
      <c r="C19" s="70" t="s">
        <v>351</v>
      </c>
      <c r="D19" s="71">
        <v>10000</v>
      </c>
      <c r="E19" s="71">
        <f t="shared" si="0"/>
        <v>0</v>
      </c>
      <c r="F19" s="71">
        <f t="shared" si="1"/>
        <v>0</v>
      </c>
      <c r="G19" s="71">
        <v>0</v>
      </c>
      <c r="H19" s="71">
        <v>0</v>
      </c>
      <c r="I19" s="43">
        <v>0</v>
      </c>
      <c r="J19" s="85"/>
    </row>
    <row r="20" spans="1:10" ht="72" customHeight="1">
      <c r="A20" s="136">
        <v>710</v>
      </c>
      <c r="B20" s="69" t="s">
        <v>342</v>
      </c>
      <c r="C20" s="137" t="s">
        <v>343</v>
      </c>
      <c r="D20" s="71">
        <v>25000</v>
      </c>
      <c r="E20" s="71">
        <f t="shared" si="0"/>
        <v>0</v>
      </c>
      <c r="F20" s="71">
        <f>SUM(E20/D20)*100</f>
        <v>0</v>
      </c>
      <c r="G20" s="71">
        <v>0</v>
      </c>
      <c r="H20" s="71">
        <v>0</v>
      </c>
      <c r="I20" s="43">
        <v>0</v>
      </c>
      <c r="J20" s="85"/>
    </row>
    <row r="21" spans="1:10" ht="45.75" customHeight="1">
      <c r="A21" s="136">
        <v>720</v>
      </c>
      <c r="B21" s="69" t="s">
        <v>139</v>
      </c>
      <c r="C21" s="70" t="s">
        <v>345</v>
      </c>
      <c r="D21" s="71">
        <v>111369</v>
      </c>
      <c r="E21" s="71">
        <f t="shared" si="0"/>
        <v>47729</v>
      </c>
      <c r="F21" s="71">
        <f t="shared" si="1"/>
        <v>42.85662976232165</v>
      </c>
      <c r="G21" s="71">
        <v>47729</v>
      </c>
      <c r="H21" s="71">
        <v>47729</v>
      </c>
      <c r="I21" s="43">
        <v>0</v>
      </c>
      <c r="J21" s="85"/>
    </row>
    <row r="22" spans="1:10" ht="54" customHeight="1">
      <c r="A22" s="136">
        <v>720</v>
      </c>
      <c r="B22" s="69" t="s">
        <v>139</v>
      </c>
      <c r="C22" s="70" t="s">
        <v>387</v>
      </c>
      <c r="D22" s="71">
        <v>201103</v>
      </c>
      <c r="E22" s="71">
        <f t="shared" si="0"/>
        <v>86989.8</v>
      </c>
      <c r="F22" s="71">
        <f t="shared" si="1"/>
        <v>43.25634127785264</v>
      </c>
      <c r="G22" s="71">
        <v>86989.8</v>
      </c>
      <c r="H22" s="71">
        <v>86989.8</v>
      </c>
      <c r="I22" s="43">
        <v>0</v>
      </c>
      <c r="J22" s="85"/>
    </row>
    <row r="23" spans="1:10" ht="42" customHeight="1">
      <c r="A23" s="136">
        <v>750</v>
      </c>
      <c r="B23" s="69" t="s">
        <v>52</v>
      </c>
      <c r="C23" s="70" t="s">
        <v>352</v>
      </c>
      <c r="D23" s="71">
        <v>63367</v>
      </c>
      <c r="E23" s="71">
        <f t="shared" si="0"/>
        <v>0</v>
      </c>
      <c r="F23" s="71">
        <f t="shared" si="1"/>
        <v>0</v>
      </c>
      <c r="G23" s="71">
        <v>0</v>
      </c>
      <c r="H23" s="71">
        <v>0</v>
      </c>
      <c r="I23" s="43">
        <v>0</v>
      </c>
      <c r="J23" s="85"/>
    </row>
    <row r="24" spans="1:10" ht="36" customHeight="1">
      <c r="A24" s="136">
        <v>851</v>
      </c>
      <c r="B24" s="69" t="s">
        <v>190</v>
      </c>
      <c r="C24" s="137" t="s">
        <v>339</v>
      </c>
      <c r="D24" s="71">
        <v>2000000</v>
      </c>
      <c r="E24" s="71">
        <f>SUM(I24)</f>
        <v>2000000</v>
      </c>
      <c r="F24" s="71">
        <f t="shared" si="1"/>
        <v>100</v>
      </c>
      <c r="G24" s="71">
        <v>0</v>
      </c>
      <c r="H24" s="71">
        <v>0</v>
      </c>
      <c r="I24" s="43">
        <v>2000000</v>
      </c>
      <c r="J24" s="85"/>
    </row>
    <row r="25" spans="1:10" ht="51" customHeight="1">
      <c r="A25" s="136">
        <v>852</v>
      </c>
      <c r="B25" s="69" t="s">
        <v>107</v>
      </c>
      <c r="C25" s="137" t="s">
        <v>338</v>
      </c>
      <c r="D25" s="71">
        <v>500000</v>
      </c>
      <c r="E25" s="71">
        <f t="shared" si="0"/>
        <v>4920</v>
      </c>
      <c r="F25" s="71">
        <f t="shared" si="1"/>
        <v>0.984</v>
      </c>
      <c r="G25" s="71">
        <v>4920</v>
      </c>
      <c r="H25" s="71">
        <v>0</v>
      </c>
      <c r="I25" s="43">
        <v>0</v>
      </c>
      <c r="J25" s="85"/>
    </row>
    <row r="26" spans="1:10" ht="39" customHeight="1">
      <c r="A26" s="136">
        <v>852</v>
      </c>
      <c r="B26" s="69" t="s">
        <v>107</v>
      </c>
      <c r="C26" s="137" t="s">
        <v>353</v>
      </c>
      <c r="D26" s="71">
        <v>13000</v>
      </c>
      <c r="E26" s="71">
        <f t="shared" si="0"/>
        <v>0</v>
      </c>
      <c r="F26" s="71">
        <f t="shared" si="1"/>
        <v>0</v>
      </c>
      <c r="G26" s="71">
        <v>0</v>
      </c>
      <c r="H26" s="71">
        <v>0</v>
      </c>
      <c r="I26" s="43">
        <v>0</v>
      </c>
      <c r="J26" s="85"/>
    </row>
    <row r="27" spans="1:10" ht="99.75" customHeight="1">
      <c r="A27" s="74" t="s">
        <v>105</v>
      </c>
      <c r="B27" s="69" t="s">
        <v>111</v>
      </c>
      <c r="C27" s="138" t="s">
        <v>323</v>
      </c>
      <c r="D27" s="71">
        <v>38003</v>
      </c>
      <c r="E27" s="71">
        <f t="shared" si="0"/>
        <v>28861.6</v>
      </c>
      <c r="F27" s="71">
        <f t="shared" si="1"/>
        <v>75.94558324342815</v>
      </c>
      <c r="G27" s="71">
        <v>28861.6</v>
      </c>
      <c r="H27" s="71">
        <v>0</v>
      </c>
      <c r="I27" s="43">
        <v>0</v>
      </c>
      <c r="J27" s="85"/>
    </row>
    <row r="28" spans="1:10" ht="35.25" customHeight="1">
      <c r="A28" s="136">
        <v>852</v>
      </c>
      <c r="B28" s="69" t="s">
        <v>111</v>
      </c>
      <c r="C28" s="137" t="s">
        <v>337</v>
      </c>
      <c r="D28" s="71">
        <v>16188</v>
      </c>
      <c r="E28" s="71">
        <f t="shared" si="0"/>
        <v>0</v>
      </c>
      <c r="F28" s="71">
        <f t="shared" si="1"/>
        <v>0</v>
      </c>
      <c r="G28" s="71">
        <v>0</v>
      </c>
      <c r="H28" s="71">
        <v>0</v>
      </c>
      <c r="I28" s="43">
        <v>0</v>
      </c>
      <c r="J28" s="85"/>
    </row>
    <row r="29" spans="1:10" ht="36.75" customHeight="1">
      <c r="A29" s="136">
        <v>852</v>
      </c>
      <c r="B29" s="69" t="s">
        <v>111</v>
      </c>
      <c r="C29" s="137" t="s">
        <v>335</v>
      </c>
      <c r="D29" s="71">
        <v>15000</v>
      </c>
      <c r="E29" s="71">
        <f t="shared" si="0"/>
        <v>0</v>
      </c>
      <c r="F29" s="71">
        <f t="shared" si="1"/>
        <v>0</v>
      </c>
      <c r="G29" s="71">
        <v>0</v>
      </c>
      <c r="H29" s="71">
        <v>0</v>
      </c>
      <c r="I29" s="43">
        <v>0</v>
      </c>
      <c r="J29" s="85"/>
    </row>
    <row r="30" spans="1:10" ht="42.75" customHeight="1">
      <c r="A30" s="136">
        <v>852</v>
      </c>
      <c r="B30" s="69" t="s">
        <v>111</v>
      </c>
      <c r="C30" s="137" t="s">
        <v>334</v>
      </c>
      <c r="D30" s="71">
        <v>124588</v>
      </c>
      <c r="E30" s="71">
        <f t="shared" si="0"/>
        <v>0</v>
      </c>
      <c r="F30" s="71">
        <f t="shared" si="1"/>
        <v>0</v>
      </c>
      <c r="G30" s="71">
        <v>0</v>
      </c>
      <c r="H30" s="71">
        <v>0</v>
      </c>
      <c r="I30" s="43">
        <v>0</v>
      </c>
      <c r="J30" s="85"/>
    </row>
    <row r="31" spans="1:10" ht="42.75" customHeight="1">
      <c r="A31" s="136">
        <v>852</v>
      </c>
      <c r="B31" s="69" t="s">
        <v>115</v>
      </c>
      <c r="C31" s="137" t="s">
        <v>336</v>
      </c>
      <c r="D31" s="71">
        <v>5000</v>
      </c>
      <c r="E31" s="71">
        <f t="shared" si="0"/>
        <v>0</v>
      </c>
      <c r="F31" s="71">
        <f>SUM(E31/D31)*100</f>
        <v>0</v>
      </c>
      <c r="G31" s="71">
        <v>0</v>
      </c>
      <c r="H31" s="71">
        <v>0</v>
      </c>
      <c r="I31" s="43">
        <v>0</v>
      </c>
      <c r="J31" s="85"/>
    </row>
    <row r="32" spans="1:10" ht="48" customHeight="1">
      <c r="A32" s="74" t="s">
        <v>127</v>
      </c>
      <c r="B32" s="69" t="s">
        <v>129</v>
      </c>
      <c r="C32" s="70" t="s">
        <v>354</v>
      </c>
      <c r="D32" s="71">
        <v>20000</v>
      </c>
      <c r="E32" s="71">
        <f t="shared" si="0"/>
        <v>676.5</v>
      </c>
      <c r="F32" s="71">
        <f t="shared" si="1"/>
        <v>3.3825000000000003</v>
      </c>
      <c r="G32" s="71">
        <v>676.5</v>
      </c>
      <c r="H32" s="71">
        <v>0</v>
      </c>
      <c r="I32" s="43">
        <v>0</v>
      </c>
      <c r="J32" s="85"/>
    </row>
    <row r="33" spans="1:10" ht="22.5" customHeight="1" thickBot="1">
      <c r="A33" s="139" t="s">
        <v>296</v>
      </c>
      <c r="B33" s="140"/>
      <c r="C33" s="140"/>
      <c r="D33" s="141">
        <f>SUM(D10:D32)</f>
        <v>5477477</v>
      </c>
      <c r="E33" s="141">
        <f>SUM(E10:E32)</f>
        <v>2659302.5500000003</v>
      </c>
      <c r="F33" s="141">
        <f t="shared" si="1"/>
        <v>48.54977118114782</v>
      </c>
      <c r="G33" s="141">
        <f>SUM(G10:G32)</f>
        <v>659302.55</v>
      </c>
      <c r="H33" s="141">
        <f>SUM(H10:H32)</f>
        <v>160739.12</v>
      </c>
      <c r="I33" s="84">
        <f>SUM(I10:I32)</f>
        <v>2000000</v>
      </c>
      <c r="J33" s="85"/>
    </row>
    <row r="34" spans="1:10" ht="16.5" customHeight="1">
      <c r="A34" s="53"/>
      <c r="B34" s="53"/>
      <c r="C34" s="53"/>
      <c r="D34" s="53"/>
      <c r="E34" s="53"/>
      <c r="F34" s="53"/>
      <c r="G34" s="53"/>
      <c r="H34" s="53"/>
      <c r="I34" s="53"/>
      <c r="J34" s="85"/>
    </row>
    <row r="35" spans="1:10" ht="12.75">
      <c r="A35" s="85"/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19.5" customHeight="1">
      <c r="A36" s="142" t="s">
        <v>388</v>
      </c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26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0" ht="21.7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</row>
    <row r="48" ht="12.75">
      <c r="H48" s="48"/>
    </row>
  </sheetData>
  <sheetProtection/>
  <mergeCells count="16">
    <mergeCell ref="A1:I1"/>
    <mergeCell ref="A2:I2"/>
    <mergeCell ref="A3:A8"/>
    <mergeCell ref="B3:B8"/>
    <mergeCell ref="C3:C8"/>
    <mergeCell ref="D3:D8"/>
    <mergeCell ref="E3:E8"/>
    <mergeCell ref="F3:F8"/>
    <mergeCell ref="G3:I4"/>
    <mergeCell ref="G5:G8"/>
    <mergeCell ref="H5:H6"/>
    <mergeCell ref="I5:I8"/>
    <mergeCell ref="H7:H8"/>
    <mergeCell ref="A33:C33"/>
    <mergeCell ref="A36:J38"/>
    <mergeCell ref="A34: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Roman,Normalny"&amp;K000000Załącznik Nr 5
do Informacji o przebiegu wykonania budżetu 
Powiatu Opatowskiego za I półrocze 2015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workbookViewId="0" topLeftCell="A6">
      <pane ySplit="1830" topLeftCell="A1" activePane="bottomLeft" state="split"/>
      <selection pane="topLeft" activeCell="J6" sqref="J6:K7"/>
      <selection pane="bottomLeft" activeCell="N15" sqref="N15"/>
    </sheetView>
  </sheetViews>
  <sheetFormatPr defaultColWidth="9.33203125" defaultRowHeight="12.75"/>
  <cols>
    <col min="1" max="1" width="5.66015625" style="20" customWidth="1"/>
    <col min="2" max="2" width="9" style="20" customWidth="1"/>
    <col min="3" max="3" width="28.83203125" style="20" customWidth="1"/>
    <col min="4" max="4" width="14.66015625" style="20" customWidth="1"/>
    <col min="5" max="5" width="18.66015625" style="20" customWidth="1"/>
    <col min="6" max="6" width="15.5" style="20" customWidth="1"/>
    <col min="7" max="7" width="11" style="20" bestFit="1" customWidth="1"/>
    <col min="8" max="8" width="16.66015625" style="20" customWidth="1"/>
    <col min="9" max="9" width="16.16015625" style="20" customWidth="1"/>
    <col min="10" max="10" width="11.66015625" style="20" customWidth="1"/>
    <col min="11" max="11" width="15.33203125" style="20" customWidth="1"/>
    <col min="12" max="16384" width="9.33203125" style="2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4"/>
      <c r="K1" s="23"/>
      <c r="L1" s="22"/>
      <c r="M1" s="22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4"/>
      <c r="K2" s="23"/>
      <c r="L2" s="22"/>
      <c r="M2" s="22"/>
    </row>
    <row r="3" spans="1:11" ht="29.25" customHeight="1">
      <c r="A3" s="86" t="s">
        <v>377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21" customFormat="1" ht="68.25" customHeight="1">
      <c r="A6" s="88" t="s">
        <v>295</v>
      </c>
      <c r="B6" s="89" t="s">
        <v>319</v>
      </c>
      <c r="C6" s="89" t="s">
        <v>318</v>
      </c>
      <c r="D6" s="89" t="s">
        <v>378</v>
      </c>
      <c r="E6" s="89" t="s">
        <v>317</v>
      </c>
      <c r="F6" s="89" t="s">
        <v>379</v>
      </c>
      <c r="G6" s="89" t="s">
        <v>316</v>
      </c>
      <c r="H6" s="89" t="s">
        <v>302</v>
      </c>
      <c r="I6" s="89" t="s">
        <v>357</v>
      </c>
      <c r="J6" s="89" t="s">
        <v>316</v>
      </c>
      <c r="K6" s="90" t="s">
        <v>380</v>
      </c>
    </row>
    <row r="7" spans="1:11" ht="12.75">
      <c r="A7" s="91">
        <v>1</v>
      </c>
      <c r="B7" s="92">
        <v>2</v>
      </c>
      <c r="C7" s="92">
        <v>3</v>
      </c>
      <c r="D7" s="93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4">
        <v>11</v>
      </c>
    </row>
    <row r="8" spans="1:11" ht="31.5" customHeight="1">
      <c r="A8" s="95">
        <v>1</v>
      </c>
      <c r="B8" s="96" t="s">
        <v>315</v>
      </c>
      <c r="C8" s="97" t="s">
        <v>311</v>
      </c>
      <c r="D8" s="98">
        <v>0</v>
      </c>
      <c r="E8" s="99">
        <v>40000</v>
      </c>
      <c r="F8" s="100">
        <v>17948.86</v>
      </c>
      <c r="G8" s="100">
        <f aca="true" t="shared" si="0" ref="G8:G17">SUM(F8/E8)*100</f>
        <v>44.87215</v>
      </c>
      <c r="H8" s="101">
        <v>40000</v>
      </c>
      <c r="I8" s="102">
        <v>17438.71</v>
      </c>
      <c r="J8" s="102">
        <f aca="true" t="shared" si="1" ref="J8:J17">SUM(I8/H8)*100</f>
        <v>43.596775</v>
      </c>
      <c r="K8" s="103">
        <f aca="true" t="shared" si="2" ref="K8:K16">SUM(F8-I8)</f>
        <v>510.15000000000146</v>
      </c>
    </row>
    <row r="9" spans="1:11" ht="30.75" customHeight="1">
      <c r="A9" s="95">
        <v>2</v>
      </c>
      <c r="B9" s="104" t="s">
        <v>314</v>
      </c>
      <c r="C9" s="97" t="s">
        <v>311</v>
      </c>
      <c r="D9" s="98">
        <v>0</v>
      </c>
      <c r="E9" s="99">
        <v>90000</v>
      </c>
      <c r="F9" s="100">
        <v>32078.5</v>
      </c>
      <c r="G9" s="100">
        <f t="shared" si="0"/>
        <v>35.64277777777778</v>
      </c>
      <c r="H9" s="101">
        <v>90000</v>
      </c>
      <c r="I9" s="102">
        <v>28029.55</v>
      </c>
      <c r="J9" s="102">
        <f t="shared" si="1"/>
        <v>31.143944444444443</v>
      </c>
      <c r="K9" s="103">
        <f t="shared" si="2"/>
        <v>4048.9500000000007</v>
      </c>
    </row>
    <row r="10" spans="1:11" ht="31.5" customHeight="1">
      <c r="A10" s="95">
        <v>3</v>
      </c>
      <c r="B10" s="104" t="s">
        <v>313</v>
      </c>
      <c r="C10" s="97" t="s">
        <v>311</v>
      </c>
      <c r="D10" s="98">
        <v>0</v>
      </c>
      <c r="E10" s="99">
        <v>260000</v>
      </c>
      <c r="F10" s="100">
        <v>120435.5</v>
      </c>
      <c r="G10" s="100">
        <f t="shared" si="0"/>
        <v>46.32134615384616</v>
      </c>
      <c r="H10" s="101">
        <v>260000</v>
      </c>
      <c r="I10" s="102">
        <v>59881.9</v>
      </c>
      <c r="J10" s="102">
        <f t="shared" si="1"/>
        <v>23.031499999999998</v>
      </c>
      <c r="K10" s="103">
        <f t="shared" si="2"/>
        <v>60553.6</v>
      </c>
    </row>
    <row r="11" spans="1:11" ht="30" customHeight="1">
      <c r="A11" s="95">
        <v>4</v>
      </c>
      <c r="B11" s="104" t="s">
        <v>312</v>
      </c>
      <c r="C11" s="97" t="s">
        <v>311</v>
      </c>
      <c r="D11" s="98">
        <v>0</v>
      </c>
      <c r="E11" s="99">
        <v>30000</v>
      </c>
      <c r="F11" s="100">
        <v>6777</v>
      </c>
      <c r="G11" s="100">
        <f t="shared" si="0"/>
        <v>22.59</v>
      </c>
      <c r="H11" s="101">
        <v>30000</v>
      </c>
      <c r="I11" s="102">
        <v>2250.84</v>
      </c>
      <c r="J11" s="102">
        <f t="shared" si="1"/>
        <v>7.5028000000000015</v>
      </c>
      <c r="K11" s="103">
        <f t="shared" si="2"/>
        <v>4526.16</v>
      </c>
    </row>
    <row r="12" spans="1:11" ht="42.75" customHeight="1">
      <c r="A12" s="95">
        <v>5</v>
      </c>
      <c r="B12" s="104" t="s">
        <v>310</v>
      </c>
      <c r="C12" s="97" t="s">
        <v>326</v>
      </c>
      <c r="D12" s="98">
        <v>0</v>
      </c>
      <c r="E12" s="99">
        <v>180110</v>
      </c>
      <c r="F12" s="100">
        <v>81175.71</v>
      </c>
      <c r="G12" s="100">
        <f t="shared" si="0"/>
        <v>45.070073843762145</v>
      </c>
      <c r="H12" s="101">
        <v>180110</v>
      </c>
      <c r="I12" s="102">
        <v>79253.79</v>
      </c>
      <c r="J12" s="102">
        <f t="shared" si="1"/>
        <v>44.00299261562378</v>
      </c>
      <c r="K12" s="103">
        <f t="shared" si="2"/>
        <v>1921.9200000000128</v>
      </c>
    </row>
    <row r="13" spans="1:11" ht="43.5" customHeight="1">
      <c r="A13" s="95">
        <v>6</v>
      </c>
      <c r="B13" s="105" t="s">
        <v>309</v>
      </c>
      <c r="C13" s="97" t="s">
        <v>326</v>
      </c>
      <c r="D13" s="98">
        <v>0</v>
      </c>
      <c r="E13" s="99">
        <v>80000</v>
      </c>
      <c r="F13" s="100">
        <v>34666.5</v>
      </c>
      <c r="G13" s="100">
        <f t="shared" si="0"/>
        <v>43.333125</v>
      </c>
      <c r="H13" s="101">
        <v>80000</v>
      </c>
      <c r="I13" s="102">
        <v>34666.5</v>
      </c>
      <c r="J13" s="102">
        <f t="shared" si="1"/>
        <v>43.333125</v>
      </c>
      <c r="K13" s="103">
        <f t="shared" si="2"/>
        <v>0</v>
      </c>
    </row>
    <row r="14" spans="1:11" ht="43.5" customHeight="1">
      <c r="A14" s="95">
        <v>7</v>
      </c>
      <c r="B14" s="105" t="s">
        <v>308</v>
      </c>
      <c r="C14" s="97" t="s">
        <v>326</v>
      </c>
      <c r="D14" s="98">
        <v>0</v>
      </c>
      <c r="E14" s="99">
        <v>6000</v>
      </c>
      <c r="F14" s="100">
        <v>3500</v>
      </c>
      <c r="G14" s="100">
        <f t="shared" si="0"/>
        <v>58.333333333333336</v>
      </c>
      <c r="H14" s="101">
        <v>6000</v>
      </c>
      <c r="I14" s="102">
        <v>0</v>
      </c>
      <c r="J14" s="102">
        <f t="shared" si="1"/>
        <v>0</v>
      </c>
      <c r="K14" s="103">
        <f t="shared" si="2"/>
        <v>3500</v>
      </c>
    </row>
    <row r="15" spans="1:11" ht="41.25" customHeight="1">
      <c r="A15" s="95">
        <v>8</v>
      </c>
      <c r="B15" s="105" t="s">
        <v>307</v>
      </c>
      <c r="C15" s="97" t="s">
        <v>305</v>
      </c>
      <c r="D15" s="98">
        <v>0</v>
      </c>
      <c r="E15" s="99">
        <v>166000</v>
      </c>
      <c r="F15" s="100">
        <v>61476.55</v>
      </c>
      <c r="G15" s="100">
        <f t="shared" si="0"/>
        <v>37.03406626506025</v>
      </c>
      <c r="H15" s="101">
        <v>166000</v>
      </c>
      <c r="I15" s="102">
        <v>62612.86</v>
      </c>
      <c r="J15" s="102">
        <f t="shared" si="1"/>
        <v>37.718590361445784</v>
      </c>
      <c r="K15" s="103">
        <f t="shared" si="2"/>
        <v>-1136.3099999999977</v>
      </c>
    </row>
    <row r="16" spans="1:11" ht="44.25" customHeight="1">
      <c r="A16" s="95">
        <v>9</v>
      </c>
      <c r="B16" s="105" t="s">
        <v>306</v>
      </c>
      <c r="C16" s="97" t="s">
        <v>305</v>
      </c>
      <c r="D16" s="98">
        <v>0</v>
      </c>
      <c r="E16" s="99">
        <v>64000</v>
      </c>
      <c r="F16" s="100">
        <v>22173</v>
      </c>
      <c r="G16" s="100">
        <f t="shared" si="0"/>
        <v>34.645312499999996</v>
      </c>
      <c r="H16" s="101">
        <v>64000</v>
      </c>
      <c r="I16" s="102">
        <v>12376.2</v>
      </c>
      <c r="J16" s="102">
        <f t="shared" si="1"/>
        <v>19.337812500000002</v>
      </c>
      <c r="K16" s="103">
        <f t="shared" si="2"/>
        <v>9796.8</v>
      </c>
    </row>
    <row r="17" spans="1:11" ht="21.75" customHeight="1" thickBot="1">
      <c r="A17" s="106"/>
      <c r="B17" s="107"/>
      <c r="C17" s="108" t="s">
        <v>296</v>
      </c>
      <c r="D17" s="109">
        <f>SUM(D8:D16)</f>
        <v>0</v>
      </c>
      <c r="E17" s="110">
        <f>SUM(E8:E16)</f>
        <v>916110</v>
      </c>
      <c r="F17" s="110">
        <f>SUM(F8:F16)</f>
        <v>380231.62</v>
      </c>
      <c r="G17" s="110">
        <f t="shared" si="0"/>
        <v>41.505017956358955</v>
      </c>
      <c r="H17" s="110">
        <f>SUM(H8:H16)</f>
        <v>916110</v>
      </c>
      <c r="I17" s="110">
        <f>SUM(I8:I16)</f>
        <v>296510.35</v>
      </c>
      <c r="J17" s="110">
        <f t="shared" si="1"/>
        <v>32.36623877045333</v>
      </c>
      <c r="K17" s="111">
        <f>SUM(K8:K16)</f>
        <v>83721.27000000002</v>
      </c>
    </row>
    <row r="18" spans="1:1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</sheetData>
  <sheetProtection/>
  <mergeCells count="2">
    <mergeCell ref="A3:K4"/>
    <mergeCell ref="A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&amp;R&amp;"Times New Roman,Normalny"Załącznik Nr 6
do Informacji o przebiegu wykonania budżetu
Powiatu Opatowskiego za I półrocze 2015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workbookViewId="0" topLeftCell="A1">
      <selection activeCell="J15" sqref="J15"/>
    </sheetView>
  </sheetViews>
  <sheetFormatPr defaultColWidth="9.33203125" defaultRowHeight="12.75"/>
  <cols>
    <col min="1" max="1" width="8.16015625" style="0" customWidth="1"/>
    <col min="2" max="2" width="10.83203125" style="0" customWidth="1"/>
    <col min="3" max="3" width="26.5" style="0" customWidth="1"/>
    <col min="4" max="4" width="18.83203125" style="0" customWidth="1"/>
    <col min="5" max="5" width="22.5" style="0" customWidth="1"/>
    <col min="6" max="6" width="13.66015625" style="0" customWidth="1"/>
  </cols>
  <sheetData>
    <row r="1" spans="1:6" ht="39" customHeight="1">
      <c r="A1" s="56" t="s">
        <v>376</v>
      </c>
      <c r="B1" s="56"/>
      <c r="C1" s="56"/>
      <c r="D1" s="56"/>
      <c r="E1" s="56"/>
      <c r="F1" s="56"/>
    </row>
    <row r="2" spans="1:6" ht="13.5" thickBot="1">
      <c r="A2" s="55"/>
      <c r="B2" s="55"/>
      <c r="C2" s="55"/>
      <c r="D2" s="55"/>
      <c r="E2" s="55"/>
      <c r="F2" s="55"/>
    </row>
    <row r="3" spans="1:6" ht="12.75">
      <c r="A3" s="57" t="s">
        <v>0</v>
      </c>
      <c r="B3" s="58" t="s">
        <v>1</v>
      </c>
      <c r="C3" s="58" t="s">
        <v>320</v>
      </c>
      <c r="D3" s="58" t="s">
        <v>147</v>
      </c>
      <c r="E3" s="58" t="s">
        <v>381</v>
      </c>
      <c r="F3" s="59" t="s">
        <v>141</v>
      </c>
    </row>
    <row r="4" spans="1:6" ht="12.75">
      <c r="A4" s="60"/>
      <c r="B4" s="61"/>
      <c r="C4" s="61"/>
      <c r="D4" s="61"/>
      <c r="E4" s="62"/>
      <c r="F4" s="63"/>
    </row>
    <row r="5" spans="1:6" ht="12.75">
      <c r="A5" s="64" t="s">
        <v>4</v>
      </c>
      <c r="B5" s="65" t="s">
        <v>5</v>
      </c>
      <c r="C5" s="65" t="s">
        <v>6</v>
      </c>
      <c r="D5" s="66" t="s">
        <v>7</v>
      </c>
      <c r="E5" s="65" t="s">
        <v>237</v>
      </c>
      <c r="F5" s="67" t="s">
        <v>236</v>
      </c>
    </row>
    <row r="6" spans="1:6" ht="31.5" customHeight="1">
      <c r="A6" s="68" t="s">
        <v>66</v>
      </c>
      <c r="B6" s="69"/>
      <c r="C6" s="70" t="s">
        <v>67</v>
      </c>
      <c r="D6" s="71">
        <f>SUM(D7:D7)</f>
        <v>10000</v>
      </c>
      <c r="E6" s="71">
        <f>SUM(E7:E7)</f>
        <v>5000</v>
      </c>
      <c r="F6" s="43">
        <f>SUM(E6/D6)*100</f>
        <v>50</v>
      </c>
    </row>
    <row r="7" spans="1:6" ht="18.75" customHeight="1">
      <c r="A7" s="72"/>
      <c r="B7" s="69" t="s">
        <v>210</v>
      </c>
      <c r="C7" s="70" t="s">
        <v>70</v>
      </c>
      <c r="D7" s="73">
        <v>10000</v>
      </c>
      <c r="E7" s="71">
        <v>5000</v>
      </c>
      <c r="F7" s="43">
        <f aca="true" t="shared" si="0" ref="F7:F19">SUM(E7/D7)*100</f>
        <v>50</v>
      </c>
    </row>
    <row r="8" spans="1:6" ht="20.25" customHeight="1">
      <c r="A8" s="74" t="s">
        <v>92</v>
      </c>
      <c r="B8" s="69"/>
      <c r="C8" s="70" t="s">
        <v>93</v>
      </c>
      <c r="D8" s="75">
        <f>SUM(D9:D11)</f>
        <v>1190000</v>
      </c>
      <c r="E8" s="75">
        <f>SUM(E9:E11)</f>
        <v>435369.2</v>
      </c>
      <c r="F8" s="43">
        <f t="shared" si="0"/>
        <v>36.585647058823525</v>
      </c>
    </row>
    <row r="9" spans="1:6" ht="21.75" customHeight="1">
      <c r="A9" s="76"/>
      <c r="B9" s="69" t="s">
        <v>197</v>
      </c>
      <c r="C9" s="70" t="s">
        <v>196</v>
      </c>
      <c r="D9" s="73">
        <v>150000</v>
      </c>
      <c r="E9" s="71">
        <v>44454.4</v>
      </c>
      <c r="F9" s="43">
        <f t="shared" si="0"/>
        <v>29.636266666666668</v>
      </c>
    </row>
    <row r="10" spans="1:6" ht="22.5" customHeight="1">
      <c r="A10" s="77"/>
      <c r="B10" s="69" t="s">
        <v>96</v>
      </c>
      <c r="C10" s="70" t="s">
        <v>97</v>
      </c>
      <c r="D10" s="73">
        <v>1020451</v>
      </c>
      <c r="E10" s="71">
        <v>381140.8</v>
      </c>
      <c r="F10" s="43">
        <f t="shared" si="0"/>
        <v>37.35023043732624</v>
      </c>
    </row>
    <row r="11" spans="1:6" ht="101.25" customHeight="1">
      <c r="A11" s="78"/>
      <c r="B11" s="69" t="s">
        <v>374</v>
      </c>
      <c r="C11" s="79" t="s">
        <v>375</v>
      </c>
      <c r="D11" s="73">
        <v>19549</v>
      </c>
      <c r="E11" s="71">
        <v>9774</v>
      </c>
      <c r="F11" s="43">
        <f>SUM(E11/D11)*100</f>
        <v>49.99744232441557</v>
      </c>
    </row>
    <row r="12" spans="1:6" ht="21" customHeight="1">
      <c r="A12" s="68" t="s">
        <v>105</v>
      </c>
      <c r="B12" s="69"/>
      <c r="C12" s="70" t="s">
        <v>106</v>
      </c>
      <c r="D12" s="75">
        <f>SUM(D13:D14)</f>
        <v>209000</v>
      </c>
      <c r="E12" s="75">
        <f>SUM(E13:E14)</f>
        <v>94984.87</v>
      </c>
      <c r="F12" s="43">
        <f t="shared" si="0"/>
        <v>45.44730622009569</v>
      </c>
    </row>
    <row r="13" spans="1:6" ht="32.25" customHeight="1">
      <c r="A13" s="72"/>
      <c r="B13" s="69" t="s">
        <v>107</v>
      </c>
      <c r="C13" s="70" t="s">
        <v>108</v>
      </c>
      <c r="D13" s="73">
        <v>84000</v>
      </c>
      <c r="E13" s="71">
        <v>42466.97</v>
      </c>
      <c r="F13" s="43">
        <f t="shared" si="0"/>
        <v>50.55591666666667</v>
      </c>
    </row>
    <row r="14" spans="1:6" ht="21.75" customHeight="1">
      <c r="A14" s="72"/>
      <c r="B14" s="69" t="s">
        <v>113</v>
      </c>
      <c r="C14" s="70" t="s">
        <v>114</v>
      </c>
      <c r="D14" s="73">
        <v>125000</v>
      </c>
      <c r="E14" s="71">
        <v>52517.9</v>
      </c>
      <c r="F14" s="43">
        <f t="shared" si="0"/>
        <v>42.01432</v>
      </c>
    </row>
    <row r="15" spans="1:6" ht="33.75" customHeight="1">
      <c r="A15" s="68" t="s">
        <v>116</v>
      </c>
      <c r="B15" s="69"/>
      <c r="C15" s="70" t="s">
        <v>117</v>
      </c>
      <c r="D15" s="75">
        <f>SUM(D16:D16)</f>
        <v>135876</v>
      </c>
      <c r="E15" s="75">
        <f>SUM(E16:E16)</f>
        <v>64938</v>
      </c>
      <c r="F15" s="43">
        <f t="shared" si="0"/>
        <v>47.79210456592776</v>
      </c>
    </row>
    <row r="16" spans="1:6" ht="42" customHeight="1">
      <c r="A16" s="72"/>
      <c r="B16" s="69" t="s">
        <v>152</v>
      </c>
      <c r="C16" s="70" t="s">
        <v>153</v>
      </c>
      <c r="D16" s="73">
        <v>135876</v>
      </c>
      <c r="E16" s="71">
        <v>64938</v>
      </c>
      <c r="F16" s="43">
        <f t="shared" si="0"/>
        <v>47.79210456592776</v>
      </c>
    </row>
    <row r="17" spans="1:6" ht="30" customHeight="1">
      <c r="A17" s="68" t="s">
        <v>154</v>
      </c>
      <c r="B17" s="69"/>
      <c r="C17" s="70" t="s">
        <v>156</v>
      </c>
      <c r="D17" s="75">
        <f>SUM(D18:D18)</f>
        <v>5000</v>
      </c>
      <c r="E17" s="71">
        <v>0</v>
      </c>
      <c r="F17" s="43">
        <f t="shared" si="0"/>
        <v>0</v>
      </c>
    </row>
    <row r="18" spans="1:6" ht="18" customHeight="1">
      <c r="A18" s="68"/>
      <c r="B18" s="69" t="s">
        <v>175</v>
      </c>
      <c r="C18" s="80" t="s">
        <v>174</v>
      </c>
      <c r="D18" s="71">
        <v>5000</v>
      </c>
      <c r="E18" s="71">
        <v>0</v>
      </c>
      <c r="F18" s="43">
        <f>SUM(E18/D18)*100</f>
        <v>0</v>
      </c>
    </row>
    <row r="19" spans="1:6" ht="21.75" customHeight="1" thickBot="1">
      <c r="A19" s="81" t="s">
        <v>296</v>
      </c>
      <c r="B19" s="82"/>
      <c r="C19" s="82"/>
      <c r="D19" s="83">
        <f>SUM(D6+D8+D12+D15+D17)</f>
        <v>1549876</v>
      </c>
      <c r="E19" s="83">
        <f>SUM(E6+E8+E12+E15+E17)</f>
        <v>600292.0700000001</v>
      </c>
      <c r="F19" s="84">
        <f t="shared" si="0"/>
        <v>38.73161917469527</v>
      </c>
    </row>
    <row r="20" spans="1:6" ht="12.75">
      <c r="A20" s="85"/>
      <c r="B20" s="85"/>
      <c r="C20" s="85"/>
      <c r="D20" s="85"/>
      <c r="E20" s="85"/>
      <c r="F20" s="85"/>
    </row>
  </sheetData>
  <sheetProtection/>
  <mergeCells count="14">
    <mergeCell ref="A19:C19"/>
    <mergeCell ref="A6:A7"/>
    <mergeCell ref="A12:A14"/>
    <mergeCell ref="A15:A16"/>
    <mergeCell ref="A17:A18"/>
    <mergeCell ref="A9:A11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Roman,Normalny"Załącznik Nr 7
do Informacji o przebiegu wykonania budżetu
Powiatu Opatowskiego za I półrocze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2015-08-27T05:58:32Z</cp:lastPrinted>
  <dcterms:created xsi:type="dcterms:W3CDTF">2011-07-25T08:10:22Z</dcterms:created>
  <dcterms:modified xsi:type="dcterms:W3CDTF">2015-08-27T06:00:44Z</dcterms:modified>
  <cp:category/>
  <cp:version/>
  <cp:contentType/>
  <cp:contentStatus/>
</cp:coreProperties>
</file>