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315" windowHeight="858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/>
  <calcPr fullCalcOnLoad="1"/>
</workbook>
</file>

<file path=xl/sharedStrings.xml><?xml version="1.0" encoding="utf-8"?>
<sst xmlns="http://schemas.openxmlformats.org/spreadsheetml/2006/main" count="887" uniqueCount="405">
  <si>
    <t>Dział</t>
  </si>
  <si>
    <t>Rozdział</t>
  </si>
  <si>
    <t>§</t>
  </si>
  <si>
    <t>Nazwa</t>
  </si>
  <si>
    <t>1</t>
  </si>
  <si>
    <t>2</t>
  </si>
  <si>
    <t>3</t>
  </si>
  <si>
    <t>4</t>
  </si>
  <si>
    <t>bieżące</t>
  </si>
  <si>
    <t>010</t>
  </si>
  <si>
    <t>Rolnictwo i łowiectwo</t>
  </si>
  <si>
    <t xml:space="preserve">w tym z tytułu dotacji i środków na finansowanie wydatków na realizację zadań finansowanych z udziałem środków, o których mowa w art. 5 ust. 1 pkt 2 i 3 
</t>
  </si>
  <si>
    <t>01005</t>
  </si>
  <si>
    <t>Prace geodezyjno-urządzeniowe na potrzeby rolnictwa</t>
  </si>
  <si>
    <t>2110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</si>
  <si>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</si>
  <si>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</si>
  <si>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</si>
  <si>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02001</t>
  </si>
  <si>
    <t>Gospodarka leśna</t>
  </si>
  <si>
    <t>2460</t>
  </si>
  <si>
    <t>Środki otrzymane od pozostałych jednostek zaliczanych do sektora finansów publicznych na realizacje zadań bieżących jednostek zaliczanych do sektora finansów publicznych</t>
  </si>
  <si>
    <t>600</t>
  </si>
  <si>
    <t>Transport i łączność</t>
  </si>
  <si>
    <t>60014</t>
  </si>
  <si>
    <t>Drogi publiczne powiatowe</t>
  </si>
  <si>
    <t>0970</t>
  </si>
  <si>
    <t>Wpływy z różnych dochodów</t>
  </si>
  <si>
    <t>2130</t>
  </si>
  <si>
    <t>Dotacje celowe otrzymane z budżetu państwa na realizację bieżących zadań własnych powiatu</t>
  </si>
  <si>
    <t>2710</t>
  </si>
  <si>
    <t>Dotacja celowa otrzymana z tytułu pomocy finansowej udzielanej między jednostkami samorządu terytorialnego na dofinansowanie własnych zadań bieżących</t>
  </si>
  <si>
    <t>60078</t>
  </si>
  <si>
    <t>Usuwanie skutków klęsk żywiołowych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</si>
  <si>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</si>
  <si>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</si>
  <si>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</si>
  <si>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</si>
  <si>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</si>
  <si>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</si>
  <si>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</si>
  <si>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Prace geodezyjne i kartograficzne (nieinwestycyjne)</t>
  </si>
  <si>
    <t>0690</t>
  </si>
  <si>
    <t>Wpływy z różnych opłat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</si>
  <si>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</si>
  <si>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</si>
  <si>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</si>
  <si>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</si>
  <si>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</si>
  <si>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</si>
  <si>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</si>
  <si>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</si>
  <si>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75020</t>
  </si>
  <si>
    <t>Starostwa powiatowe</t>
  </si>
  <si>
    <t>0420</t>
  </si>
  <si>
    <t>Wpływy z opłaty komunikacyjnej</t>
  </si>
  <si>
    <t>0470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</si>
  <si>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</si>
  <si>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</si>
  <si>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75045</t>
  </si>
  <si>
    <t>Kwalifikacja wojskowa</t>
  </si>
  <si>
    <t>2120</t>
  </si>
  <si>
    <t>Dotacje celowe otrzymane z budżetu państwa na zadania bieżące realizowane przez powiat na podstawie porozumień z organami administracji rządowej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</si>
  <si>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</si>
  <si>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</si>
  <si>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2009</t>
  </si>
  <si>
    <t>754</t>
  </si>
  <si>
    <t>Bezpieczeństwo publiczne i ochrona przeciwpożarowa</t>
  </si>
  <si>
    <t>75411</t>
  </si>
  <si>
    <t>Komendy powiatowe Państwowej Straży Pożarnej</t>
  </si>
  <si>
    <t>Pozostała działalność</t>
  </si>
  <si>
    <t>756</t>
  </si>
  <si>
    <t>Dochody od osób prawnych, od osób fizycznych i od innych jednostek nieposiadających osobowości prawnej oraz wydatki związane z ich poborem</t>
  </si>
  <si>
    <t>Wpływy z podatku dochodowego od osób fizycznych</t>
  </si>
  <si>
    <t>0020</t>
  </si>
  <si>
    <t>Podatek dochodowy od osób prawnych</t>
  </si>
  <si>
    <t>75622</t>
  </si>
  <si>
    <t>0010</t>
  </si>
  <si>
    <t>Podatek dochodowy od osób fizycznych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</si>
  <si>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</si>
  <si>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</si>
  <si>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</si>
  <si>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</si>
  <si>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</si>
  <si>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</si>
  <si>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</si>
  <si>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</si>
  <si>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</si>
  <si>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</si>
  <si>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0920</t>
  </si>
  <si>
    <t>Pozostałe odsetki</t>
  </si>
  <si>
    <t>75832</t>
  </si>
  <si>
    <t>Część równoważąca subwencji ogólnej dla powiatów</t>
  </si>
  <si>
    <t>801</t>
  </si>
  <si>
    <t>Oświata i wychowanie</t>
  </si>
  <si>
    <t>0960</t>
  </si>
  <si>
    <t>Otrzymane spadki, zapisy i darowizny w postaci pieniężnej</t>
  </si>
  <si>
    <t>80130</t>
  </si>
  <si>
    <t>Szkoły zawodowe</t>
  </si>
  <si>
    <t>0830</t>
  </si>
  <si>
    <t>Wpływy z usług</t>
  </si>
  <si>
    <t>80195</t>
  </si>
  <si>
    <t>851</t>
  </si>
  <si>
    <t>Ochrona zdrowia</t>
  </si>
  <si>
    <t>85156</t>
  </si>
  <si>
    <t>Składki na ubezpieczenie zdrowotne oraz świadczenia dla osób nie objętych obowiązkiem ubezpieczenia zdrowotnego</t>
  </si>
  <si>
    <t>852</t>
  </si>
  <si>
    <t>Pomoc społeczna</t>
  </si>
  <si>
    <t>85201</t>
  </si>
  <si>
    <t>Placówki opiekuńczo-wychowawcze</t>
  </si>
  <si>
    <t>2320</t>
  </si>
  <si>
    <t>Dotacje celowe otrzymane z powiatu na zadania bieżące realizowane na podstawie porozumień (umów) między jednostkami samorządu terytorialnego</t>
  </si>
  <si>
    <t>85202</t>
  </si>
  <si>
    <t>Domy pomocy społecznej</t>
  </si>
  <si>
    <t>85204</t>
  </si>
  <si>
    <t>Rodziny zastępcze</t>
  </si>
  <si>
    <t>85295</t>
  </si>
  <si>
    <t>853</t>
  </si>
  <si>
    <t>Pozostałe zadania w zakresie polityki społecznej</t>
  </si>
  <si>
    <t>85321</t>
  </si>
  <si>
    <t>Zespoły do spraw orzekania o niepełnosprawności</t>
  </si>
  <si>
    <t>85324</t>
  </si>
  <si>
    <t>Państwowy Fundusz Rehabilitacji Osób Niepełnosprawnych</t>
  </si>
  <si>
    <t>2360</t>
  </si>
  <si>
    <t>Dochody jednostek samorządu terytorialnego związane z realizacją zadań z zakresu administracji rządowej oraz innych zadań zleconych ustawami</t>
  </si>
  <si>
    <t>85333</t>
  </si>
  <si>
    <t>Powiatowe urzędy pracy</t>
  </si>
  <si>
    <t>2690</t>
  </si>
  <si>
    <t>854</t>
  </si>
  <si>
    <t>Edukacyjna opieka wychowawcza</t>
  </si>
  <si>
    <t>85403</t>
  </si>
  <si>
    <t>Specjalne ośrodki szkolno-wychowawcze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</si>
  <si>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</si>
  <si>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</si>
  <si>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</si>
  <si>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</si>
  <si>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majątkowe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</si>
  <si>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</si>
  <si>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</si>
  <si>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6300</t>
  </si>
  <si>
    <t>Dotacja celowa otrzymana z tytułu pomocy finansowej udzielanej między jednostkami samorządu terytorialnego na dofinansowanie własnych zadań inwestycyjnych i zakupów inwestycyjnych</t>
  </si>
  <si>
    <t>720</t>
  </si>
  <si>
    <t>Informatyka</t>
  </si>
  <si>
    <t>72095</t>
  </si>
  <si>
    <t>Ogółem:</t>
  </si>
  <si>
    <t>% wykonania</t>
  </si>
  <si>
    <t>0570</t>
  </si>
  <si>
    <t>85406</t>
  </si>
  <si>
    <t>Pozostale odsetki</t>
  </si>
  <si>
    <t>Poradnie psychologiczno-pedagogiczne,w tym poradnie specjalistyczne</t>
  </si>
  <si>
    <t>Grzywny,mandaty i inne kary pieniężne od osób fizycznych</t>
  </si>
  <si>
    <t>Plan (po zmianach)</t>
  </si>
  <si>
    <t xml:space="preserve">Dotacje celowe w ramach programów finansowanych z udziałem środków europejskich oraz środków, o których mowa w art. 5 ust. 1 pkt 3 oraz ust. 3 pkt 5 i 6 ustawy, lub płatności w ramach budżetu środków europejskich </t>
  </si>
  <si>
    <t>75618</t>
  </si>
  <si>
    <t>Wpływy z innych opłat stanowiących dochody jednostek samorządu terytorialnego na podstawie ustaw</t>
  </si>
  <si>
    <t>0590</t>
  </si>
  <si>
    <t>Wpływy z opłat za koncesje i licencje</t>
  </si>
  <si>
    <t>Dotacje celowe w ramach programów finansowanych z udziałem środków europejskich oraz środków, o których mowa w art. 5 ust. 1 pkt 3 oraz ust. 3 pkt 5 i 6 ustawy, lub płatności w ramach budżetu środków europejskich</t>
  </si>
  <si>
    <t>85311</t>
  </si>
  <si>
    <t>Rehabilitacja zawodowa i społeczna osób niepełnosprawnych</t>
  </si>
  <si>
    <t>921</t>
  </si>
  <si>
    <t>92195</t>
  </si>
  <si>
    <t>Kultura i ochrona dziedzictwa narodowego</t>
  </si>
  <si>
    <t>6410</t>
  </si>
  <si>
    <t>,,,</t>
  </si>
  <si>
    <t>Dotacje celowe przekazane z budżetu państwa na inwestycje i zakupy inwestycyjne z zakresu administracji rządowej oraz inne zadania zlecone ustawami realizowane przez powiat</t>
  </si>
  <si>
    <t>6417</t>
  </si>
  <si>
    <t>6419</t>
  </si>
  <si>
    <t>Dotacje celowe w ramach programów finansowanych z udziałem środków europejskich oraz środków, o których mowa w art. 5 ust. 1 pkt 3 oraz ust. 3 pkt 5 i 6 ustawy lub płatności w ramach budżetu środków europejskich</t>
  </si>
  <si>
    <t>Wpływy z opłat za trwały zarząd, użytkowanie, służebność i użytkowanie wieczyste nieruchomości</t>
  </si>
  <si>
    <t>6269</t>
  </si>
  <si>
    <t>Dotacje otrzymane z państwowych funduszy celowych na finansowanie lub dofinansowanie kosztów realizacji inwestycji i zakupów inwestycyjnych jednostek sektora finansów publicznych</t>
  </si>
  <si>
    <t>75802</t>
  </si>
  <si>
    <t>Uzupełnienie subwencji ogólnej dla jednostek samorządu terytorialnego</t>
  </si>
  <si>
    <t>6180</t>
  </si>
  <si>
    <t>Środki na inwestycje na drogach publicznych powiatowych i wojewódzkich oraz na drogach powiatowych, wojewódzkich i krajowych w granicach miast na prawach powiatu</t>
  </si>
  <si>
    <t>2400</t>
  </si>
  <si>
    <t>Wpływy do budżetu pozostałości środków finansowych gromadzonych na wydzielonym rachunku jednostki budżetowej</t>
  </si>
  <si>
    <t>Środki z Funduszu Pracy otrzymane przez powiat z przeznaczeniem na finansowanie kosztów wynagrodzenia i składek na ubezpieczenia społeczne pracowników powiatowego urzędu pracy</t>
  </si>
  <si>
    <t>0870</t>
  </si>
  <si>
    <t>Wpływy ze sprzedaży składników majątkowych</t>
  </si>
  <si>
    <t>Wydatki razem:</t>
  </si>
  <si>
    <t>Zadania w zakresie kultury fizycznej</t>
  </si>
  <si>
    <t>92605</t>
  </si>
  <si>
    <t>Kultura fizyczna</t>
  </si>
  <si>
    <t>926</t>
  </si>
  <si>
    <t>Ochrona zabytków i opieka nad zabytkami</t>
  </si>
  <si>
    <t>92120</t>
  </si>
  <si>
    <t>Biblioteki</t>
  </si>
  <si>
    <t>92116</t>
  </si>
  <si>
    <t>Dokształcanie i doskonalenie nauczycieli</t>
  </si>
  <si>
    <t>85446</t>
  </si>
  <si>
    <t>Szkolne schroniska młodzieżowe</t>
  </si>
  <si>
    <t>85417</t>
  </si>
  <si>
    <t>Pomoc materialna dla uczniów</t>
  </si>
  <si>
    <t>85415</t>
  </si>
  <si>
    <t>Internaty i bursy szkolne</t>
  </si>
  <si>
    <t>85410</t>
  </si>
  <si>
    <t>Poradnie psychologiczno-pedagogiczne, w tym poradnie specjalistyczne</t>
  </si>
  <si>
    <t>85395</t>
  </si>
  <si>
    <t>Jednostki specjalistycznego poradnictwa, mieszkania chronione i ośrodki interwencji kryzysowej</t>
  </si>
  <si>
    <t>85220</t>
  </si>
  <si>
    <t>Powiatowe centra pomocy rodzinie</t>
  </si>
  <si>
    <t>85218</t>
  </si>
  <si>
    <t>85195</t>
  </si>
  <si>
    <t>Stołówki szkolne i przedszkolne</t>
  </si>
  <si>
    <t>80148</t>
  </si>
  <si>
    <t>80146</t>
  </si>
  <si>
    <t>Szkoły zawodowe specjalne</t>
  </si>
  <si>
    <t>80134</t>
  </si>
  <si>
    <t>Licea ogólnokształcące</t>
  </si>
  <si>
    <t>80120</t>
  </si>
  <si>
    <t>Gimnazja specjalne</t>
  </si>
  <si>
    <t>80111</t>
  </si>
  <si>
    <t>Szkoły podstawowe specjalne</t>
  </si>
  <si>
    <t>80102</t>
  </si>
  <si>
    <t>Rezerwy ogólne i celowe</t>
  </si>
  <si>
    <t>75818</t>
  </si>
  <si>
    <t>Rozliczenia z tytułu poręczeń i gwarancji udzielonych przez Skarb Państwa lub jednostkę samorządu terytorialnego</t>
  </si>
  <si>
    <t>75704</t>
  </si>
  <si>
    <t>Obsługa papierów wartościowych, kredytów i pożyczek jednostek samorządu terytorialnego</t>
  </si>
  <si>
    <t>75702</t>
  </si>
  <si>
    <t>Obsługa długu publicznego</t>
  </si>
  <si>
    <t>757</t>
  </si>
  <si>
    <t>75495</t>
  </si>
  <si>
    <t>Zarządzanie kryzysowe</t>
  </si>
  <si>
    <t>75421</t>
  </si>
  <si>
    <t>75095</t>
  </si>
  <si>
    <t>Promocja jednostek samorządu terytorialnego</t>
  </si>
  <si>
    <t>75075</t>
  </si>
  <si>
    <t>Rady powiatów</t>
  </si>
  <si>
    <t>75019</t>
  </si>
  <si>
    <t>Ośrodki dokumentacji geodezyjnej i kartograficznej</t>
  </si>
  <si>
    <t>71012</t>
  </si>
  <si>
    <t>Nadzór nad gospodarką leśną</t>
  </si>
  <si>
    <t>02002</t>
  </si>
  <si>
    <t>01095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</si>
  <si>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</si>
  <si>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</si>
  <si>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</si>
  <si>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</si>
  <si>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</si>
  <si>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</si>
  <si>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</si>
  <si>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</si>
  <si>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</si>
  <si>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</si>
  <si>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</si>
  <si>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</si>
  <si>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</si>
  <si>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</si>
  <si>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</si>
  <si>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wydatki związane z realizacją ich statutowych zadań;</t>
  </si>
  <si>
    <t>wynagrodzenia i składki od nich naliczane</t>
  </si>
  <si>
    <t>na programy finansowane z udziałem środków, o których mowa w art. 5 ust. 1 pkt 2 i 3,</t>
  </si>
  <si>
    <t xml:space="preserve">obsługa długu </t>
  </si>
  <si>
    <t xml:space="preserve">wypłaty z tytułu poręczeń i gwarancji 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</si>
  <si>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</si>
  <si>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</si>
  <si>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</si>
  <si>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</si>
  <si>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wydatki 
jednostek
budżetowych,</t>
  </si>
  <si>
    <t>zakup i objęcie akcji i udziałów oraz wniesienie wkładów do spółek prawa handlowego.</t>
  </si>
  <si>
    <t>w tym:</t>
  </si>
  <si>
    <t>inwestycje i zakupy inwestycyjne</t>
  </si>
  <si>
    <t>Wydatki 
majątkowe</t>
  </si>
  <si>
    <t>Wydatki 
bieżące</t>
  </si>
  <si>
    <t>Z tego</t>
  </si>
  <si>
    <t>§ 995</t>
  </si>
  <si>
    <t>Rozchody z tytułu innych rozliczeń</t>
  </si>
  <si>
    <t>7.</t>
  </si>
  <si>
    <t>§ 982</t>
  </si>
  <si>
    <t>Wykup innych papierów wartościowych (obligacji komunalnych)</t>
  </si>
  <si>
    <t>6.</t>
  </si>
  <si>
    <t>§ 994</t>
  </si>
  <si>
    <t>Lokaty</t>
  </si>
  <si>
    <t>5.</t>
  </si>
  <si>
    <t>§ 991</t>
  </si>
  <si>
    <t>Udzielone pożyczki</t>
  </si>
  <si>
    <t>4.</t>
  </si>
  <si>
    <t>§ 963</t>
  </si>
  <si>
    <t>Spłaty pożyczek otrzymanych na finansowanie zadań realizowanych z udziałem środków pochodzących z budżetu UE</t>
  </si>
  <si>
    <t>3.</t>
  </si>
  <si>
    <t>§ 992</t>
  </si>
  <si>
    <t>Spłaty pożyczek</t>
  </si>
  <si>
    <t>2.</t>
  </si>
  <si>
    <t>Spłaty kredytów</t>
  </si>
  <si>
    <t>1.</t>
  </si>
  <si>
    <t>Rozchody ogółem:</t>
  </si>
  <si>
    <t>Przelewy z rachunku lokat</t>
  </si>
  <si>
    <t>9.</t>
  </si>
  <si>
    <t>§ 950</t>
  </si>
  <si>
    <t>Inne źródła (wolne środki)</t>
  </si>
  <si>
    <t>8.</t>
  </si>
  <si>
    <t>§ 931</t>
  </si>
  <si>
    <t>Inne papiery wartościowe (obligacje komunalne)</t>
  </si>
  <si>
    <t>§ 957</t>
  </si>
  <si>
    <t>Nadwyżka budżetu z lat ubiegłych</t>
  </si>
  <si>
    <t>§ 941 do 944</t>
  </si>
  <si>
    <t>Prywatyzacja majątku jst</t>
  </si>
  <si>
    <t>§ 951</t>
  </si>
  <si>
    <t>Spłaty pożyczek udzielonych</t>
  </si>
  <si>
    <t>§ 903</t>
  </si>
  <si>
    <t>Pożyczki na finansowanie zadań realizowanych
z udziałem środków pochodzących z budżetu UE</t>
  </si>
  <si>
    <t>§ 952</t>
  </si>
  <si>
    <t>Pożyczki</t>
  </si>
  <si>
    <t>Kredyty</t>
  </si>
  <si>
    <t>Przychody ogółem:</t>
  </si>
  <si>
    <t>Klasyfikacja
§</t>
  </si>
  <si>
    <t>Treść</t>
  </si>
  <si>
    <t>Lp.</t>
  </si>
  <si>
    <t>Ogółem</t>
  </si>
  <si>
    <t>Wydatki na programy finansowane z udziałem środków, o których mowa w art. 5 ust. 1 pkt 2 i 3</t>
  </si>
  <si>
    <t>Świadczenia na rzecz osób fizycznych;</t>
  </si>
  <si>
    <t>Dotacje na zadania bieżące</t>
  </si>
  <si>
    <t>Wydatki jednostek budżetowych</t>
  </si>
  <si>
    <t>z tego</t>
  </si>
  <si>
    <t>Plan wydatków (po zmianach)</t>
  </si>
  <si>
    <t>Plan dotacji  (po zmianach)</t>
  </si>
  <si>
    <t>paragraf</t>
  </si>
  <si>
    <t>Zespół Szkół Nr 2 w Opatowie, ul. Sempołowskiej 1</t>
  </si>
  <si>
    <t>801       80148</t>
  </si>
  <si>
    <t>801       80120</t>
  </si>
  <si>
    <t>801        80195</t>
  </si>
  <si>
    <t>801        80148</t>
  </si>
  <si>
    <t>801        80130</t>
  </si>
  <si>
    <t>Zespół  Szkół Nr 1 w Opatowie, ul.Słowackiego 56</t>
  </si>
  <si>
    <t>854      85417</t>
  </si>
  <si>
    <t>854      85410</t>
  </si>
  <si>
    <t>801           80195</t>
  </si>
  <si>
    <t>801  80130</t>
  </si>
  <si>
    <t>%</t>
  </si>
  <si>
    <t>Plan dochodów (po zmianach)</t>
  </si>
  <si>
    <t>Nazwa jednostki budżetowej w której utworzono rachunek, o którym mowa w art. 223 ust.1 ustawy o finansach publicznych</t>
  </si>
  <si>
    <t>Dział rozdział</t>
  </si>
  <si>
    <t>Nazwa rozdziału</t>
  </si>
  <si>
    <t>Nazwa zadania inwestycyjnego</t>
  </si>
  <si>
    <t>Plan po zmianach</t>
  </si>
  <si>
    <t xml:space="preserve">Scalanie gruntów wsi Biedrzychów, Dębno, Nowe na obszarze 1059 ha </t>
  </si>
  <si>
    <t xml:space="preserve">Projekt ,,Wzrost jakości usług w Domu Pomocy Społecznej w Zochcinku poprzez wprowadzenie nowych form terapii wraz z utworzeniem nowych lokali aktywizujących i zakupem wyposażenia oraz podniesieniem kwalifikacji kadry merytorycznej i medycznej'' </t>
  </si>
  <si>
    <t>Zakup komputerów</t>
  </si>
  <si>
    <t>Projekt "e-świętokrzyskie Rozbudowa infrastruktury informatycznej JST"</t>
  </si>
  <si>
    <t>Zakup programu komputerowego i komputerów</t>
  </si>
  <si>
    <t>Sprawozdanie z dokonanych umorzeń wierzytelności oraz udzielonych ulg</t>
  </si>
  <si>
    <t>Wyszczególnienie</t>
  </si>
  <si>
    <t>Nazwa dłużnika, symbol dłużnika*</t>
  </si>
  <si>
    <t>Liczba dłużników</t>
  </si>
  <si>
    <t>Kwota wierzytelności (główna + uboczne)</t>
  </si>
  <si>
    <t>Kwota umorzenia, odroczenia, rozłożenia na raty</t>
  </si>
  <si>
    <t>Liczba rat</t>
  </si>
  <si>
    <t>Termin odroczenia, rozłożenia na raty (ostatnia rata)</t>
  </si>
  <si>
    <t>Podstawa prawna powstałej wierzytelności</t>
  </si>
  <si>
    <t>Umorzenie</t>
  </si>
  <si>
    <t>Odroczenie</t>
  </si>
  <si>
    <t>bez rozłożenia na raty</t>
  </si>
  <si>
    <t>z rozłożeniem na raty</t>
  </si>
  <si>
    <t>Spółdzielnia Miieszkaniowa ,,Wzgórze'' w Ożarowie - B</t>
  </si>
  <si>
    <t>Przedsiębiorstwo ,,Grupa Ożarów'' S.A. Karsy 77 - B</t>
  </si>
  <si>
    <t>*Wstawić odpowiednio:</t>
  </si>
  <si>
    <t>A - osoba fizyczna</t>
  </si>
  <si>
    <t>B - osoba prawna</t>
  </si>
  <si>
    <t>C - jednostka organizacyjna nie posiadająca osobowości prawnej</t>
  </si>
  <si>
    <t>Zestawienie wykonania planu dochodów budżetowych Powiatu Opatowskiego                                    za I półrocze 2014 r.</t>
  </si>
  <si>
    <t>Wykonanie na 30.06.2014 r.</t>
  </si>
  <si>
    <t>0580</t>
  </si>
  <si>
    <t>Grzywny i inne kary pieniężne od osób prawnych i innych jednostek organizacyjnych</t>
  </si>
  <si>
    <t>2700</t>
  </si>
  <si>
    <t>Środki na dofinansowanie własnych zadań bieżących gmin (związków gmin), powiatów (związków powiatów), samorządów województw, pozyskane z innych źródeł</t>
  </si>
  <si>
    <t>Sprawozdanie z wykonania planu dochodów gromadzonych na wydzielonym rachunku jednostek budżetowych i wydatków nimi sfinansowanych za I półrocze 2014 roku.</t>
  </si>
  <si>
    <t>Stan środków pieniężnych na 01.01.2014 r.</t>
  </si>
  <si>
    <t>Wykonanie dochodów stan na 30.06.2014 r.</t>
  </si>
  <si>
    <t>Wykonanie wydatków stan na 30.06.2014 r.</t>
  </si>
  <si>
    <t>Stan środków pieniężnych na 30.06.2014 r.</t>
  </si>
  <si>
    <t>Zespół  Szkół w Ożarowie im.Marii Skłodowskiej-Curie, Oś. Wzgórze 56</t>
  </si>
  <si>
    <t>ZA OKRES OD POCZĄTKU ROKU DO DNIA 30.06.2014 R.</t>
  </si>
  <si>
    <t>30.06.2014 r.</t>
  </si>
  <si>
    <t>G.II.6843.2.2013 z 17.02.2014r. zgodnie z art. 71 ust. 4 ustawy o gospodarce nieruchomościami (Dz. U. z 2010 r. Nr 102, poz. 651 z późn. zm.)</t>
  </si>
  <si>
    <t>G.II.6843.1.2014 z 16.01.2014r. zgodnie z art. 71 ust. 4 ustawy o gospodarce nieruchomościami (Dz. U. z 2010 r. Nr 102, poz. 651 z późn. zm.)</t>
  </si>
  <si>
    <t>G.II.6843.220.2013 z 31.03.2014r. zgodnie z art. 71 ust. 4 ustawy o gospodarce nieruchomościami (Dz. U. z 2010 r. Nr 102, poz. 651 z późn. zm.)</t>
  </si>
  <si>
    <t>Wykonanie przychodów i rozchodów budżetu Powiatu Opatowskiego za I półrocze 2014 r.</t>
  </si>
  <si>
    <t>Zestawienie wykonania planu wydatków budżetowych Powiatu Opatowskiego za I półrocze 2014 r.</t>
  </si>
  <si>
    <t>Wydatki ogółem stan na 30.06.2014 r.</t>
  </si>
  <si>
    <t>Wykonanie planu finansowego zadań z zakresu administracji rządowej i innych zadań zleconych ustawami budżetu Powiatu Opatowskiego za I półrocze 2014 r.</t>
  </si>
  <si>
    <t>Zestawienie wykonania planu dotacji udzielonych z budżetu Powiatu Opatowskiego           za I półrocze 2014 r.</t>
  </si>
  <si>
    <t>Zestawienie zadań inwestycyjnych Powiatu Opatowskiego za I półrocze 2014 r.</t>
  </si>
  <si>
    <t>Przebudowa obiektu mostowego nr 30000604 w km 8+630 wraz z dojazdami w ciągu drogi powiatowej nr 0726T Bodzechów - Opatów odc. dł. 6,480 km</t>
  </si>
  <si>
    <t>Wykonanie dokumentacji na rozszerzenie projektu pn. "Termomodernizacja trzech budynków użyteczności publicznej na terenie Powiatu Opatowskiego" o budynek DPS Sobów Filia w Suchodółce</t>
  </si>
  <si>
    <t>Termomodernizacja budynku użyteczności publicznej na terenie Powiatu Opatowskiego przy ul. Sienkiewicza 17 w Opatowie</t>
  </si>
  <si>
    <t>Zakup sprzętu medycznego</t>
  </si>
  <si>
    <t xml:space="preserve">Wykonanie dokumentacji na rozbudowę DPS w Sobowie Filia w Suchodółce </t>
  </si>
  <si>
    <t>Montaż windy w budynku DPS w Sobowie Filia w Suchodółce</t>
  </si>
  <si>
    <t>Montaż windy w budynku WTZ w Opatowie</t>
  </si>
  <si>
    <t>Projekt "Przebudowa dróg powiatowych - ulic Mickiewicza, Sempołowskiej, Kopernika, Szeroka, Partyzantów i Słowackiego w m. Opatów"</t>
  </si>
  <si>
    <t>Projekt "Termomodernizacja i rozbudowa budynków użyteczności publicznej na terenie Powiatu Opatowskiego - rozszerzenie projektu o budynek DPS w Sobowie Filia w Suchodółce''</t>
  </si>
  <si>
    <t>Projekt "e-świętokrzyskie Budowa Systemu Infrastruktury Informacji Przestrzennej Województwa Świętokrzyskiego"</t>
  </si>
  <si>
    <t>Zakup samochodów używanych z Agencji Mienia Wojskowego oraz dwóch sztuk nowych kosiarek bijakowych do bieżącego utrzymania dróg powiatowych dla ZDP w Opatowie</t>
  </si>
  <si>
    <t>Wyposażenie sali komputerowej w Zespole Szkół Nr 1 w Opatowie</t>
  </si>
  <si>
    <t>Zakup schodołazu dla osób niepełnosprawnych dla SOSW w Sulejowie</t>
  </si>
  <si>
    <t>Zakup zmywarki i patelni elektrycznej dla SOSW w Sulejowie</t>
  </si>
  <si>
    <t>Budowa oczyszczalni ścieków dla SOSW w Sulejowie</t>
  </si>
  <si>
    <t>Zakup samochodu-mikrobus z 9 miejscami do przewozu osób niepełnosprawnych dla SOSW w Sulejowie</t>
  </si>
  <si>
    <t>Dotacje na zadania bieżące stan na 30.06.2014r.</t>
  </si>
  <si>
    <t>Wykonanie dotacji stan na 30.06.2014r.</t>
  </si>
  <si>
    <t>Rozłożenie na raty (bez odroczenia)</t>
  </si>
  <si>
    <t>P.W.ROBSON Robert Wryk, P.W. MAKRO - SAN Ludmiła Ciesielska - 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</si>
</sst>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_ ;\-#,##0\ "/>
    <numFmt numFmtId="173" formatCode="_-* #,##0.00\ _z_ł_-;\-* #,##0.00\ _z_ł_-;_-* &quot;-&quot;\ _z_ł_-;_-@_-"/>
    <numFmt numFmtId="174" formatCode="#,##0.00_ ;\-#,##0.00\ "/>
  </numFmts>
  <fonts count="8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12"/>
      <name val="Times New Roman CE"/>
      <family val="1"/>
    </font>
    <font>
      <sz val="10"/>
      <name val="Arial"/>
      <family val="2"/>
    </font>
    <font>
      <sz val="10"/>
      <color indexed="10"/>
      <name val="Arial"/>
      <family val="2"/>
    </font>
    <font>
      <sz val="5"/>
      <name val="Arial CE"/>
      <family val="2"/>
    </font>
    <font>
      <sz val="9"/>
      <name val="Arial CE"/>
      <family val="0"/>
    </font>
    <font>
      <sz val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Arial"/>
      <family val="2"/>
    </font>
    <font>
      <sz val="10"/>
      <name val="Arial CE"/>
      <family val="0"/>
    </font>
    <font>
      <sz val="9"/>
      <name val="Times New Roman CE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11"/>
      <name val="Czcionka tekstu podstawowego"/>
      <family val="2"/>
    </font>
    <font>
      <b/>
      <sz val="9"/>
      <name val="Times New Roman"/>
      <family val="1"/>
    </font>
    <font>
      <sz val="8"/>
      <name val="Czcionka tekstu podstawowego"/>
      <family val="2"/>
    </font>
    <font>
      <b/>
      <sz val="12"/>
      <name val="Times New Roman"/>
      <family val="1"/>
    </font>
    <font>
      <b/>
      <sz val="8"/>
      <name val="Arial"/>
      <family val="2"/>
    </font>
    <font>
      <b/>
      <sz val="6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sz val="5"/>
      <name val="Arial"/>
      <family val="2"/>
    </font>
    <font>
      <b/>
      <sz val="12"/>
      <name val="Times New Roman CE"/>
      <family val="0"/>
    </font>
    <font>
      <sz val="10"/>
      <name val="Times New Roman CE"/>
      <family val="0"/>
    </font>
    <font>
      <sz val="8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"/>
      <family val="2"/>
    </font>
    <font>
      <sz val="7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>
        <color indexed="8"/>
      </right>
      <top style="medium"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/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8" borderId="0" applyNumberFormat="0" applyBorder="0" applyAlignment="0" applyProtection="0"/>
    <xf numFmtId="0" fontId="68" fillId="0" borderId="3" applyNumberFormat="0" applyFill="0" applyAlignment="0" applyProtection="0"/>
    <xf numFmtId="0" fontId="69" fillId="29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6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74" fillId="27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79" fillId="32" borderId="0" applyNumberFormat="0" applyBorder="0" applyAlignment="0" applyProtection="0"/>
  </cellStyleXfs>
  <cellXfs count="431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33" borderId="0" xfId="0" applyNumberFormat="1" applyFont="1" applyFill="1" applyBorder="1" applyAlignment="1" applyProtection="1">
      <alignment horizontal="left"/>
      <protection locked="0"/>
    </xf>
    <xf numFmtId="43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33" borderId="0" xfId="0" applyNumberFormat="1" applyFont="1" applyFill="1" applyBorder="1" applyAlignment="1" applyProtection="1">
      <alignment horizontal="center" vertical="center"/>
      <protection locked="0"/>
    </xf>
    <xf numFmtId="43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4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3" fontId="6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63" fillId="0" borderId="0" xfId="49" applyAlignment="1">
      <alignment vertical="center"/>
      <protection/>
    </xf>
    <xf numFmtId="0" fontId="11" fillId="0" borderId="0" xfId="49" applyFont="1" applyAlignment="1">
      <alignment vertical="center"/>
      <protection/>
    </xf>
    <xf numFmtId="0" fontId="12" fillId="0" borderId="0" xfId="49" applyFont="1" applyAlignment="1">
      <alignment vertical="center"/>
      <protection/>
    </xf>
    <xf numFmtId="0" fontId="12" fillId="0" borderId="0" xfId="49" applyFont="1">
      <alignment/>
      <protection/>
    </xf>
    <xf numFmtId="0" fontId="13" fillId="0" borderId="0" xfId="49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0" fontId="15" fillId="0" borderId="0" xfId="49" applyFont="1" applyAlignment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50">
      <alignment/>
      <protection/>
    </xf>
    <xf numFmtId="0" fontId="18" fillId="0" borderId="0" xfId="50" applyFont="1">
      <alignment/>
      <protection/>
    </xf>
    <xf numFmtId="0" fontId="15" fillId="0" borderId="0" xfId="50" applyFont="1">
      <alignment/>
      <protection/>
    </xf>
    <xf numFmtId="0" fontId="15" fillId="0" borderId="0" xfId="50" applyFont="1" applyAlignment="1">
      <alignment/>
      <protection/>
    </xf>
    <xf numFmtId="0" fontId="19" fillId="0" borderId="0" xfId="51" applyFont="1">
      <alignment/>
      <protection/>
    </xf>
    <xf numFmtId="0" fontId="20" fillId="33" borderId="0" xfId="0" applyNumberFormat="1" applyFont="1" applyFill="1" applyBorder="1" applyAlignment="1" applyProtection="1">
      <alignment horizontal="left"/>
      <protection locked="0"/>
    </xf>
    <xf numFmtId="43" fontId="5" fillId="33" borderId="10" xfId="0" applyNumberFormat="1" applyFont="1" applyFill="1" applyBorder="1" applyAlignment="1" applyProtection="1">
      <alignment horizontal="center" vertical="center"/>
      <protection locked="0"/>
    </xf>
    <xf numFmtId="43" fontId="5" fillId="34" borderId="11" xfId="0" applyNumberFormat="1" applyFont="1" applyFill="1" applyBorder="1" applyAlignment="1" applyProtection="1">
      <alignment horizontal="right" vertical="center" wrapText="1"/>
      <protection locked="0"/>
    </xf>
    <xf numFmtId="43" fontId="5" fillId="33" borderId="11" xfId="0" applyNumberFormat="1" applyFont="1" applyFill="1" applyBorder="1" applyAlignment="1" applyProtection="1">
      <alignment horizontal="center" vertical="center"/>
      <protection locked="0"/>
    </xf>
    <xf numFmtId="43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80" fillId="0" borderId="0" xfId="0" applyNumberFormat="1" applyFont="1" applyFill="1" applyBorder="1" applyAlignment="1" applyProtection="1">
      <alignment horizontal="left"/>
      <protection locked="0"/>
    </xf>
    <xf numFmtId="49" fontId="5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23" fillId="0" borderId="0" xfId="0" applyNumberFormat="1" applyFont="1" applyFill="1" applyBorder="1" applyAlignment="1" applyProtection="1">
      <alignment horizontal="right"/>
      <protection locked="0"/>
    </xf>
    <xf numFmtId="49" fontId="22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24" fillId="33" borderId="17" xfId="0" applyNumberFormat="1" applyFont="1" applyFill="1" applyBorder="1" applyAlignment="1" applyProtection="1">
      <alignment horizontal="center" vertical="top" wrapText="1"/>
      <protection locked="0"/>
    </xf>
    <xf numFmtId="0" fontId="24" fillId="33" borderId="18" xfId="0" applyNumberFormat="1" applyFont="1" applyFill="1" applyBorder="1" applyAlignment="1" applyProtection="1">
      <alignment horizontal="center" vertical="top" wrapText="1"/>
      <protection locked="0"/>
    </xf>
    <xf numFmtId="0" fontId="27" fillId="0" borderId="0" xfId="49" applyFont="1" applyAlignment="1">
      <alignment vertical="center"/>
      <protection/>
    </xf>
    <xf numFmtId="43" fontId="25" fillId="34" borderId="19" xfId="0" applyNumberFormat="1" applyFont="1" applyFill="1" applyBorder="1" applyAlignment="1" applyProtection="1">
      <alignment horizontal="left" vertical="center"/>
      <protection locked="0"/>
    </xf>
    <xf numFmtId="43" fontId="25" fillId="34" borderId="20" xfId="0" applyNumberFormat="1" applyFont="1" applyFill="1" applyBorder="1" applyAlignment="1" applyProtection="1">
      <alignment horizontal="left" vertical="center"/>
      <protection locked="0"/>
    </xf>
    <xf numFmtId="0" fontId="25" fillId="33" borderId="0" xfId="0" applyNumberFormat="1" applyFont="1" applyFill="1" applyBorder="1" applyAlignment="1" applyProtection="1">
      <alignment horizontal="left"/>
      <protection locked="0"/>
    </xf>
    <xf numFmtId="43" fontId="26" fillId="34" borderId="19" xfId="0" applyNumberFormat="1" applyFont="1" applyFill="1" applyBorder="1" applyAlignment="1" applyProtection="1">
      <alignment horizontal="left" vertical="center"/>
      <protection locked="0"/>
    </xf>
    <xf numFmtId="43" fontId="26" fillId="34" borderId="20" xfId="0" applyNumberFormat="1" applyFont="1" applyFill="1" applyBorder="1" applyAlignment="1" applyProtection="1">
      <alignment horizontal="left" vertical="center"/>
      <protection locked="0"/>
    </xf>
    <xf numFmtId="43" fontId="26" fillId="34" borderId="13" xfId="0" applyNumberFormat="1" applyFont="1" applyFill="1" applyBorder="1" applyAlignment="1" applyProtection="1">
      <alignment horizontal="left" vertical="center"/>
      <protection locked="0"/>
    </xf>
    <xf numFmtId="43" fontId="26" fillId="34" borderId="20" xfId="0" applyNumberFormat="1" applyFont="1" applyFill="1" applyBorder="1" applyAlignment="1" applyProtection="1">
      <alignment horizontal="right" vertical="center"/>
      <protection locked="0"/>
    </xf>
    <xf numFmtId="43" fontId="26" fillId="34" borderId="13" xfId="0" applyNumberFormat="1" applyFont="1" applyFill="1" applyBorder="1" applyAlignment="1" applyProtection="1">
      <alignment horizontal="right" vertical="center"/>
      <protection locked="0"/>
    </xf>
    <xf numFmtId="43" fontId="26" fillId="34" borderId="10" xfId="0" applyNumberFormat="1" applyFont="1" applyFill="1" applyBorder="1" applyAlignment="1" applyProtection="1">
      <alignment horizontal="right" vertical="center"/>
      <protection locked="0"/>
    </xf>
    <xf numFmtId="43" fontId="23" fillId="33" borderId="0" xfId="0" applyNumberFormat="1" applyFont="1" applyFill="1" applyBorder="1" applyAlignment="1" applyProtection="1">
      <alignment horizontal="left"/>
      <protection locked="0"/>
    </xf>
    <xf numFmtId="43" fontId="28" fillId="34" borderId="21" xfId="0" applyNumberFormat="1" applyFont="1" applyFill="1" applyBorder="1" applyAlignment="1" applyProtection="1">
      <alignment horizontal="right" vertical="center" wrapText="1"/>
      <protection locked="0"/>
    </xf>
    <xf numFmtId="43" fontId="28" fillId="34" borderId="2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/>
    </xf>
    <xf numFmtId="0" fontId="29" fillId="0" borderId="0" xfId="0" applyFont="1" applyAlignment="1">
      <alignment/>
    </xf>
    <xf numFmtId="49" fontId="22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26" fillId="33" borderId="0" xfId="0" applyNumberFormat="1" applyFont="1" applyFill="1" applyBorder="1" applyAlignment="1" applyProtection="1">
      <alignment horizontal="left"/>
      <protection locked="0"/>
    </xf>
    <xf numFmtId="0" fontId="23" fillId="33" borderId="0" xfId="0" applyNumberFormat="1" applyFont="1" applyFill="1" applyBorder="1" applyAlignment="1" applyProtection="1">
      <alignment horizontal="left"/>
      <protection locked="0"/>
    </xf>
    <xf numFmtId="43" fontId="5" fillId="33" borderId="0" xfId="0" applyNumberFormat="1" applyFont="1" applyFill="1" applyBorder="1" applyAlignment="1" applyProtection="1">
      <alignment horizontal="left" vertical="center"/>
      <protection locked="0"/>
    </xf>
    <xf numFmtId="0" fontId="5" fillId="33" borderId="0" xfId="0" applyNumberFormat="1" applyFont="1" applyFill="1" applyBorder="1" applyAlignment="1" applyProtection="1">
      <alignment horizontal="center" vertical="center"/>
      <protection locked="0"/>
    </xf>
    <xf numFmtId="43" fontId="5" fillId="33" borderId="0" xfId="0" applyNumberFormat="1" applyFont="1" applyFill="1" applyBorder="1" applyAlignment="1" applyProtection="1">
      <alignment horizontal="center" vertical="center"/>
      <protection locked="0"/>
    </xf>
    <xf numFmtId="49" fontId="5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6" xfId="0" applyNumberFormat="1" applyFont="1" applyFill="1" applyBorder="1" applyAlignment="1" applyProtection="1">
      <alignment horizontal="center" vertical="center" wrapText="1"/>
      <protection locked="0"/>
    </xf>
    <xf numFmtId="43" fontId="5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27" xfId="0" applyNumberFormat="1" applyFont="1" applyFill="1" applyBorder="1" applyAlignment="1" applyProtection="1">
      <alignment horizontal="center" vertical="center" wrapText="1"/>
      <protection locked="0"/>
    </xf>
    <xf numFmtId="43" fontId="5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24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24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24" fillId="34" borderId="29" xfId="0" applyNumberFormat="1" applyFont="1" applyFill="1" applyBorder="1" applyAlignment="1" applyProtection="1">
      <alignment horizontal="center" vertical="center" wrapText="1"/>
      <protection locked="0"/>
    </xf>
    <xf numFmtId="172" fontId="24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24" fillId="33" borderId="30" xfId="0" applyNumberFormat="1" applyFont="1" applyFill="1" applyBorder="1" applyAlignment="1" applyProtection="1">
      <alignment horizontal="center" vertical="center" wrapText="1"/>
      <protection locked="0"/>
    </xf>
    <xf numFmtId="49" fontId="24" fillId="33" borderId="31" xfId="0" applyNumberFormat="1" applyFont="1" applyFill="1" applyBorder="1" applyAlignment="1" applyProtection="1">
      <alignment horizontal="center" vertical="center" wrapText="1"/>
      <protection locked="0"/>
    </xf>
    <xf numFmtId="43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0" applyNumberFormat="1" applyFont="1" applyFill="1" applyBorder="1" applyAlignment="1" applyProtection="1">
      <alignment horizontal="center" vertical="center"/>
      <protection locked="0"/>
    </xf>
    <xf numFmtId="49" fontId="5" fillId="34" borderId="20" xfId="0" applyNumberFormat="1" applyFont="1" applyFill="1" applyBorder="1" applyAlignment="1" applyProtection="1">
      <alignment horizontal="left" vertical="center" wrapText="1"/>
      <protection locked="0"/>
    </xf>
    <xf numFmtId="43" fontId="5" fillId="33" borderId="11" xfId="0" applyNumberFormat="1" applyFont="1" applyFill="1" applyBorder="1" applyAlignment="1" applyProtection="1">
      <alignment horizontal="right" vertical="center" wrapText="1"/>
      <protection locked="0"/>
    </xf>
    <xf numFmtId="43" fontId="5" fillId="33" borderId="10" xfId="0" applyNumberFormat="1" applyFont="1" applyFill="1" applyBorder="1" applyAlignment="1" applyProtection="1">
      <alignment horizontal="right" vertical="center"/>
      <protection locked="0"/>
    </xf>
    <xf numFmtId="43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3" fontId="5" fillId="34" borderId="32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3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0" xfId="0" applyNumberFormat="1" applyFont="1" applyFill="1" applyBorder="1" applyAlignment="1" applyProtection="1">
      <alignment horizontal="center" vertical="center" wrapText="1"/>
      <protection locked="0"/>
    </xf>
    <xf numFmtId="43" fontId="31" fillId="34" borderId="11" xfId="0" applyNumberFormat="1" applyFont="1" applyFill="1" applyBorder="1" applyAlignment="1" applyProtection="1">
      <alignment horizontal="right" vertical="center" wrapText="1"/>
      <protection locked="0"/>
    </xf>
    <xf numFmtId="43" fontId="31" fillId="33" borderId="10" xfId="0" applyNumberFormat="1" applyFont="1" applyFill="1" applyBorder="1" applyAlignment="1" applyProtection="1">
      <alignment horizontal="center" vertical="center"/>
      <protection locked="0"/>
    </xf>
    <xf numFmtId="43" fontId="5" fillId="33" borderId="11" xfId="0" applyNumberFormat="1" applyFont="1" applyFill="1" applyBorder="1" applyAlignment="1" applyProtection="1">
      <alignment horizontal="right" vertical="center"/>
      <protection locked="0"/>
    </xf>
    <xf numFmtId="43" fontId="31" fillId="33" borderId="11" xfId="0" applyNumberFormat="1" applyFont="1" applyFill="1" applyBorder="1" applyAlignment="1" applyProtection="1">
      <alignment horizontal="center" vertical="center"/>
      <protection locked="0"/>
    </xf>
    <xf numFmtId="43" fontId="5" fillId="33" borderId="11" xfId="0" applyNumberFormat="1" applyFont="1" applyFill="1" applyBorder="1" applyAlignment="1" applyProtection="1">
      <alignment horizontal="left" vertical="center"/>
      <protection locked="0"/>
    </xf>
    <xf numFmtId="49" fontId="5" fillId="34" borderId="34" xfId="0" applyNumberFormat="1" applyFont="1" applyFill="1" applyBorder="1" applyAlignment="1" applyProtection="1">
      <alignment horizontal="left" vertical="center" wrapText="1"/>
      <protection locked="0"/>
    </xf>
    <xf numFmtId="43" fontId="5" fillId="34" borderId="21" xfId="0" applyNumberFormat="1" applyFont="1" applyFill="1" applyBorder="1" applyAlignment="1" applyProtection="1">
      <alignment horizontal="right" vertical="center" wrapText="1"/>
      <protection locked="0"/>
    </xf>
    <xf numFmtId="43" fontId="5" fillId="33" borderId="22" xfId="0" applyNumberFormat="1" applyFont="1" applyFill="1" applyBorder="1" applyAlignment="1" applyProtection="1">
      <alignment horizontal="center" vertical="center"/>
      <protection locked="0"/>
    </xf>
    <xf numFmtId="49" fontId="22" fillId="34" borderId="35" xfId="0" applyNumberFormat="1" applyFont="1" applyFill="1" applyBorder="1" applyAlignment="1" applyProtection="1">
      <alignment horizontal="center" vertical="center" wrapText="1"/>
      <protection locked="0"/>
    </xf>
    <xf numFmtId="49" fontId="32" fillId="34" borderId="19" xfId="0" applyNumberFormat="1" applyFont="1" applyFill="1" applyBorder="1" applyAlignment="1" applyProtection="1">
      <alignment horizontal="center" vertical="top" wrapText="1"/>
      <protection locked="0"/>
    </xf>
    <xf numFmtId="43" fontId="25" fillId="34" borderId="19" xfId="0" applyNumberFormat="1" applyFont="1" applyFill="1" applyBorder="1" applyAlignment="1" applyProtection="1">
      <alignment horizontal="right" vertical="center" wrapText="1"/>
      <protection locked="0"/>
    </xf>
    <xf numFmtId="43" fontId="25" fillId="34" borderId="36" xfId="0" applyNumberFormat="1" applyFont="1" applyFill="1" applyBorder="1" applyAlignment="1" applyProtection="1">
      <alignment horizontal="right" vertical="center" wrapText="1"/>
      <protection locked="0"/>
    </xf>
    <xf numFmtId="49" fontId="22" fillId="34" borderId="13" xfId="0" applyNumberFormat="1" applyFont="1" applyFill="1" applyBorder="1" applyAlignment="1" applyProtection="1">
      <alignment horizontal="center" vertical="top" wrapText="1"/>
      <protection locked="0"/>
    </xf>
    <xf numFmtId="43" fontId="26" fillId="34" borderId="13" xfId="0" applyNumberFormat="1" applyFont="1" applyFill="1" applyBorder="1" applyAlignment="1" applyProtection="1">
      <alignment horizontal="right" vertical="center" wrapText="1"/>
      <protection locked="0"/>
    </xf>
    <xf numFmtId="43" fontId="26" fillId="34" borderId="20" xfId="0" applyNumberFormat="1" applyFont="1" applyFill="1" applyBorder="1" applyAlignment="1" applyProtection="1">
      <alignment horizontal="right" vertical="center" wrapText="1"/>
      <protection locked="0"/>
    </xf>
    <xf numFmtId="43" fontId="2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2" fillId="34" borderId="13" xfId="0" applyNumberFormat="1" applyFont="1" applyFill="1" applyBorder="1" applyAlignment="1" applyProtection="1">
      <alignment horizontal="center" vertical="top" wrapText="1"/>
      <protection locked="0"/>
    </xf>
    <xf numFmtId="43" fontId="25" fillId="34" borderId="13" xfId="0" applyNumberFormat="1" applyFont="1" applyFill="1" applyBorder="1" applyAlignment="1" applyProtection="1">
      <alignment horizontal="right" vertical="center" wrapText="1"/>
      <protection locked="0"/>
    </xf>
    <xf numFmtId="43" fontId="25" fillId="34" borderId="37" xfId="0" applyNumberFormat="1" applyFont="1" applyFill="1" applyBorder="1" applyAlignment="1" applyProtection="1">
      <alignment horizontal="right" vertical="center" wrapText="1"/>
      <protection locked="0"/>
    </xf>
    <xf numFmtId="43" fontId="25" fillId="34" borderId="38" xfId="0" applyNumberFormat="1" applyFont="1" applyFill="1" applyBorder="1" applyAlignment="1" applyProtection="1">
      <alignment horizontal="right" vertical="center" wrapText="1"/>
      <protection locked="0"/>
    </xf>
    <xf numFmtId="43" fontId="22" fillId="34" borderId="13" xfId="0" applyNumberFormat="1" applyFont="1" applyFill="1" applyBorder="1" applyAlignment="1" applyProtection="1">
      <alignment horizontal="right" vertical="center" wrapText="1"/>
      <protection locked="0"/>
    </xf>
    <xf numFmtId="43" fontId="25" fillId="34" borderId="39" xfId="0" applyNumberFormat="1" applyFont="1" applyFill="1" applyBorder="1" applyAlignment="1" applyProtection="1">
      <alignment horizontal="right" vertical="center" wrapText="1"/>
      <protection locked="0"/>
    </xf>
    <xf numFmtId="43" fontId="25" fillId="34" borderId="10" xfId="0" applyNumberFormat="1" applyFont="1" applyFill="1" applyBorder="1" applyAlignment="1" applyProtection="1">
      <alignment horizontal="right" vertical="center" wrapText="1"/>
      <protection locked="0"/>
    </xf>
    <xf numFmtId="43" fontId="26" fillId="34" borderId="11" xfId="0" applyNumberFormat="1" applyFont="1" applyFill="1" applyBorder="1" applyAlignment="1" applyProtection="1">
      <alignment horizontal="right" vertical="center" wrapText="1"/>
      <protection locked="0"/>
    </xf>
    <xf numFmtId="43" fontId="25" fillId="34" borderId="40" xfId="0" applyNumberFormat="1" applyFont="1" applyFill="1" applyBorder="1" applyAlignment="1" applyProtection="1">
      <alignment horizontal="right" vertical="center" wrapText="1"/>
      <protection locked="0"/>
    </xf>
    <xf numFmtId="43" fontId="26" fillId="34" borderId="29" xfId="0" applyNumberFormat="1" applyFont="1" applyFill="1" applyBorder="1" applyAlignment="1" applyProtection="1">
      <alignment horizontal="right" vertical="center" wrapText="1"/>
      <protection locked="0"/>
    </xf>
    <xf numFmtId="43" fontId="32" fillId="34" borderId="13" xfId="0" applyNumberFormat="1" applyFont="1" applyFill="1" applyBorder="1" applyAlignment="1" applyProtection="1">
      <alignment horizontal="right" vertical="center" wrapText="1"/>
      <protection locked="0"/>
    </xf>
    <xf numFmtId="43" fontId="26" fillId="34" borderId="39" xfId="0" applyNumberFormat="1" applyFont="1" applyFill="1" applyBorder="1" applyAlignment="1" applyProtection="1">
      <alignment horizontal="right" vertical="center" wrapText="1"/>
      <protection locked="0"/>
    </xf>
    <xf numFmtId="43" fontId="26" fillId="34" borderId="41" xfId="0" applyNumberFormat="1" applyFont="1" applyFill="1" applyBorder="1" applyAlignment="1" applyProtection="1">
      <alignment horizontal="right" vertical="center" wrapText="1"/>
      <protection locked="0"/>
    </xf>
    <xf numFmtId="49" fontId="32" fillId="34" borderId="42" xfId="0" applyNumberFormat="1" applyFont="1" applyFill="1" applyBorder="1" applyAlignment="1" applyProtection="1">
      <alignment horizontal="center" vertical="top" wrapText="1"/>
      <protection locked="0"/>
    </xf>
    <xf numFmtId="43" fontId="32" fillId="34" borderId="37" xfId="0" applyNumberFormat="1" applyFont="1" applyFill="1" applyBorder="1" applyAlignment="1" applyProtection="1">
      <alignment horizontal="right" vertical="center" wrapText="1"/>
      <protection locked="0"/>
    </xf>
    <xf numFmtId="43" fontId="22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2" fillId="34" borderId="38" xfId="0" applyNumberFormat="1" applyFont="1" applyFill="1" applyBorder="1" applyAlignment="1" applyProtection="1">
      <alignment horizontal="center" vertical="top" wrapText="1"/>
      <protection locked="0"/>
    </xf>
    <xf numFmtId="43" fontId="26" fillId="34" borderId="38" xfId="0" applyNumberFormat="1" applyFont="1" applyFill="1" applyBorder="1" applyAlignment="1" applyProtection="1">
      <alignment horizontal="right" vertical="center" wrapText="1"/>
      <protection locked="0"/>
    </xf>
    <xf numFmtId="43" fontId="25" fillId="34" borderId="43" xfId="0" applyNumberFormat="1" applyFont="1" applyFill="1" applyBorder="1" applyAlignment="1" applyProtection="1">
      <alignment horizontal="right" vertical="center" wrapText="1"/>
      <protection locked="0"/>
    </xf>
    <xf numFmtId="43" fontId="25" fillId="34" borderId="44" xfId="0" applyNumberFormat="1" applyFont="1" applyFill="1" applyBorder="1" applyAlignment="1" applyProtection="1">
      <alignment horizontal="right" vertical="center" wrapText="1"/>
      <protection locked="0"/>
    </xf>
    <xf numFmtId="43" fontId="32" fillId="34" borderId="45" xfId="0" applyNumberFormat="1" applyFont="1" applyFill="1" applyBorder="1" applyAlignment="1" applyProtection="1">
      <alignment horizontal="right" vertical="center" wrapText="1"/>
      <protection locked="0"/>
    </xf>
    <xf numFmtId="0" fontId="37" fillId="33" borderId="11" xfId="49" applyFont="1" applyFill="1" applyBorder="1" applyAlignment="1">
      <alignment horizontal="center" vertical="center"/>
      <protection/>
    </xf>
    <xf numFmtId="0" fontId="34" fillId="33" borderId="11" xfId="49" applyFont="1" applyFill="1" applyBorder="1" applyAlignment="1">
      <alignment horizontal="center" vertical="center"/>
      <protection/>
    </xf>
    <xf numFmtId="173" fontId="35" fillId="33" borderId="11" xfId="49" applyNumberFormat="1" applyFont="1" applyFill="1" applyBorder="1" applyAlignment="1">
      <alignment horizontal="center" vertical="center"/>
      <protection/>
    </xf>
    <xf numFmtId="0" fontId="34" fillId="33" borderId="11" xfId="49" applyFont="1" applyFill="1" applyBorder="1" applyAlignment="1">
      <alignment vertical="center"/>
      <protection/>
    </xf>
    <xf numFmtId="173" fontId="34" fillId="33" borderId="11" xfId="49" applyNumberFormat="1" applyFont="1" applyFill="1" applyBorder="1" applyAlignment="1">
      <alignment horizontal="center" vertical="center"/>
      <protection/>
    </xf>
    <xf numFmtId="0" fontId="34" fillId="33" borderId="11" xfId="49" applyFont="1" applyFill="1" applyBorder="1" applyAlignment="1">
      <alignment vertical="center" wrapText="1"/>
      <protection/>
    </xf>
    <xf numFmtId="0" fontId="27" fillId="33" borderId="0" xfId="49" applyFont="1" applyFill="1" applyBorder="1" applyAlignment="1">
      <alignment horizontal="center" vertical="center"/>
      <protection/>
    </xf>
    <xf numFmtId="0" fontId="27" fillId="33" borderId="0" xfId="49" applyFont="1" applyFill="1" applyBorder="1" applyAlignment="1">
      <alignment vertical="center"/>
      <protection/>
    </xf>
    <xf numFmtId="0" fontId="27" fillId="33" borderId="0" xfId="49" applyFont="1" applyFill="1" applyAlignment="1">
      <alignment vertical="center"/>
      <protection/>
    </xf>
    <xf numFmtId="0" fontId="23" fillId="33" borderId="0" xfId="0" applyNumberFormat="1" applyFont="1" applyFill="1" applyBorder="1" applyAlignment="1" applyProtection="1">
      <alignment horizontal="right"/>
      <protection locked="0"/>
    </xf>
    <xf numFmtId="49" fontId="26" fillId="34" borderId="35" xfId="0" applyNumberFormat="1" applyFont="1" applyFill="1" applyBorder="1" applyAlignment="1" applyProtection="1">
      <alignment horizontal="center" vertical="center" wrapText="1"/>
      <protection locked="0"/>
    </xf>
    <xf numFmtId="49" fontId="38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38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38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38" fillId="34" borderId="44" xfId="0" applyNumberFormat="1" applyFont="1" applyFill="1" applyBorder="1" applyAlignment="1" applyProtection="1">
      <alignment horizontal="center" vertical="center" wrapText="1"/>
      <protection locked="0"/>
    </xf>
    <xf numFmtId="49" fontId="38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38" fillId="33" borderId="0" xfId="0" applyNumberFormat="1" applyFont="1" applyFill="1" applyBorder="1" applyAlignment="1" applyProtection="1">
      <alignment horizontal="left"/>
      <protection locked="0"/>
    </xf>
    <xf numFmtId="43" fontId="25" fillId="34" borderId="13" xfId="0" applyNumberFormat="1" applyFont="1" applyFill="1" applyBorder="1" applyAlignment="1" applyProtection="1">
      <alignment horizontal="center" vertical="top" wrapText="1"/>
      <protection locked="0"/>
    </xf>
    <xf numFmtId="43" fontId="26" fillId="34" borderId="36" xfId="0" applyNumberFormat="1" applyFont="1" applyFill="1" applyBorder="1" applyAlignment="1" applyProtection="1">
      <alignment horizontal="left" vertical="center"/>
      <protection locked="0"/>
    </xf>
    <xf numFmtId="43" fontId="26" fillId="33" borderId="17" xfId="0" applyNumberFormat="1" applyFont="1" applyFill="1" applyBorder="1" applyAlignment="1" applyProtection="1">
      <alignment horizontal="center" vertical="top" wrapText="1"/>
      <protection locked="0"/>
    </xf>
    <xf numFmtId="49" fontId="25" fillId="34" borderId="13" xfId="0" applyNumberFormat="1" applyFont="1" applyFill="1" applyBorder="1" applyAlignment="1" applyProtection="1">
      <alignment horizontal="center" vertical="top" wrapText="1"/>
      <protection locked="0"/>
    </xf>
    <xf numFmtId="43" fontId="26" fillId="34" borderId="13" xfId="0" applyNumberFormat="1" applyFont="1" applyFill="1" applyBorder="1" applyAlignment="1" applyProtection="1">
      <alignment horizontal="center" vertical="center"/>
      <protection locked="0"/>
    </xf>
    <xf numFmtId="43" fontId="26" fillId="34" borderId="41" xfId="0" applyNumberFormat="1" applyFont="1" applyFill="1" applyBorder="1" applyAlignment="1" applyProtection="1">
      <alignment horizontal="right" vertical="center"/>
      <protection locked="0"/>
    </xf>
    <xf numFmtId="43" fontId="26" fillId="34" borderId="39" xfId="0" applyNumberFormat="1" applyFont="1" applyFill="1" applyBorder="1" applyAlignment="1" applyProtection="1">
      <alignment horizontal="right" vertical="center"/>
      <protection locked="0"/>
    </xf>
    <xf numFmtId="43" fontId="25" fillId="34" borderId="38" xfId="0" applyNumberFormat="1" applyFont="1" applyFill="1" applyBorder="1" applyAlignment="1" applyProtection="1">
      <alignment horizontal="left" vertical="center"/>
      <protection locked="0"/>
    </xf>
    <xf numFmtId="43" fontId="25" fillId="34" borderId="39" xfId="0" applyNumberFormat="1" applyFont="1" applyFill="1" applyBorder="1" applyAlignment="1" applyProtection="1">
      <alignment horizontal="left" vertical="center"/>
      <protection locked="0"/>
    </xf>
    <xf numFmtId="43" fontId="25" fillId="34" borderId="13" xfId="0" applyNumberFormat="1" applyFont="1" applyFill="1" applyBorder="1" applyAlignment="1" applyProtection="1">
      <alignment horizontal="right" vertical="center"/>
      <protection locked="0"/>
    </xf>
    <xf numFmtId="43" fontId="25" fillId="34" borderId="20" xfId="0" applyNumberFormat="1" applyFont="1" applyFill="1" applyBorder="1" applyAlignment="1" applyProtection="1">
      <alignment horizontal="center" vertical="top" wrapText="1"/>
      <protection locked="0"/>
    </xf>
    <xf numFmtId="43" fontId="26" fillId="34" borderId="11" xfId="0" applyNumberFormat="1" applyFont="1" applyFill="1" applyBorder="1" applyAlignment="1" applyProtection="1">
      <alignment horizontal="left" vertical="center"/>
      <protection locked="0"/>
    </xf>
    <xf numFmtId="43" fontId="26" fillId="34" borderId="46" xfId="0" applyNumberFormat="1" applyFont="1" applyFill="1" applyBorder="1" applyAlignment="1" applyProtection="1">
      <alignment horizontal="right" vertical="center"/>
      <protection locked="0"/>
    </xf>
    <xf numFmtId="43" fontId="25" fillId="34" borderId="29" xfId="0" applyNumberFormat="1" applyFont="1" applyFill="1" applyBorder="1" applyAlignment="1" applyProtection="1">
      <alignment horizontal="left" vertical="center"/>
      <protection locked="0"/>
    </xf>
    <xf numFmtId="43" fontId="25" fillId="34" borderId="37" xfId="0" applyNumberFormat="1" applyFont="1" applyFill="1" applyBorder="1" applyAlignment="1" applyProtection="1">
      <alignment horizontal="right" vertical="center"/>
      <protection locked="0"/>
    </xf>
    <xf numFmtId="43" fontId="26" fillId="34" borderId="29" xfId="0" applyNumberFormat="1" applyFont="1" applyFill="1" applyBorder="1" applyAlignment="1" applyProtection="1">
      <alignment horizontal="right" vertical="center"/>
      <protection locked="0"/>
    </xf>
    <xf numFmtId="43" fontId="25" fillId="34" borderId="42" xfId="0" applyNumberFormat="1" applyFont="1" applyFill="1" applyBorder="1" applyAlignment="1" applyProtection="1">
      <alignment horizontal="center" vertical="top" wrapText="1"/>
      <protection locked="0"/>
    </xf>
    <xf numFmtId="43" fontId="25" fillId="34" borderId="13" xfId="0" applyNumberFormat="1" applyFont="1" applyFill="1" applyBorder="1" applyAlignment="1" applyProtection="1">
      <alignment horizontal="left" vertical="center"/>
      <protection locked="0"/>
    </xf>
    <xf numFmtId="43" fontId="25" fillId="34" borderId="47" xfId="0" applyNumberFormat="1" applyFont="1" applyFill="1" applyBorder="1" applyAlignment="1" applyProtection="1">
      <alignment horizontal="center" vertical="top" wrapText="1"/>
      <protection locked="0"/>
    </xf>
    <xf numFmtId="49" fontId="25" fillId="33" borderId="48" xfId="0" applyNumberFormat="1" applyFont="1" applyFill="1" applyBorder="1" applyAlignment="1" applyProtection="1">
      <alignment horizontal="center" vertical="top" wrapText="1"/>
      <protection locked="0"/>
    </xf>
    <xf numFmtId="43" fontId="26" fillId="33" borderId="49" xfId="0" applyNumberFormat="1" applyFont="1" applyFill="1" applyBorder="1" applyAlignment="1" applyProtection="1">
      <alignment horizontal="center" vertical="top" wrapText="1"/>
      <protection locked="0"/>
    </xf>
    <xf numFmtId="43" fontId="25" fillId="34" borderId="50" xfId="0" applyNumberFormat="1" applyFont="1" applyFill="1" applyBorder="1" applyAlignment="1" applyProtection="1">
      <alignment horizontal="center" vertical="top" wrapText="1"/>
      <protection locked="0"/>
    </xf>
    <xf numFmtId="43" fontId="25" fillId="34" borderId="38" xfId="0" applyNumberFormat="1" applyFont="1" applyFill="1" applyBorder="1" applyAlignment="1" applyProtection="1">
      <alignment horizontal="center" vertical="top" wrapText="1"/>
      <protection locked="0"/>
    </xf>
    <xf numFmtId="43" fontId="26" fillId="34" borderId="38" xfId="0" applyNumberFormat="1" applyFont="1" applyFill="1" applyBorder="1" applyAlignment="1" applyProtection="1">
      <alignment horizontal="left" vertical="center"/>
      <protection locked="0"/>
    </xf>
    <xf numFmtId="43" fontId="26" fillId="34" borderId="39" xfId="0" applyNumberFormat="1" applyFont="1" applyFill="1" applyBorder="1" applyAlignment="1" applyProtection="1">
      <alignment horizontal="left" vertical="center"/>
      <protection locked="0"/>
    </xf>
    <xf numFmtId="43" fontId="25" fillId="34" borderId="51" xfId="0" applyNumberFormat="1" applyFont="1" applyFill="1" applyBorder="1" applyAlignment="1" applyProtection="1">
      <alignment horizontal="left" vertical="center"/>
      <protection locked="0"/>
    </xf>
    <xf numFmtId="43" fontId="26" fillId="34" borderId="38" xfId="0" applyNumberFormat="1" applyFont="1" applyFill="1" applyBorder="1" applyAlignment="1" applyProtection="1">
      <alignment horizontal="right" vertical="center"/>
      <protection locked="0"/>
    </xf>
    <xf numFmtId="43" fontId="25" fillId="34" borderId="43" xfId="0" applyNumberFormat="1" applyFont="1" applyFill="1" applyBorder="1" applyAlignment="1" applyProtection="1">
      <alignment horizontal="center" vertical="center" wrapText="1"/>
      <protection locked="0"/>
    </xf>
    <xf numFmtId="43" fontId="25" fillId="34" borderId="44" xfId="0" applyNumberFormat="1" applyFont="1" applyFill="1" applyBorder="1" applyAlignment="1" applyProtection="1">
      <alignment horizontal="left" vertical="center"/>
      <protection locked="0"/>
    </xf>
    <xf numFmtId="43" fontId="25" fillId="34" borderId="43" xfId="0" applyNumberFormat="1" applyFont="1" applyFill="1" applyBorder="1" applyAlignment="1" applyProtection="1">
      <alignment horizontal="left" vertical="center"/>
      <protection locked="0"/>
    </xf>
    <xf numFmtId="43" fontId="25" fillId="34" borderId="43" xfId="0" applyNumberFormat="1" applyFont="1" applyFill="1" applyBorder="1" applyAlignment="1" applyProtection="1">
      <alignment horizontal="right" vertical="center"/>
      <protection locked="0"/>
    </xf>
    <xf numFmtId="43" fontId="25" fillId="34" borderId="52" xfId="0" applyNumberFormat="1" applyFont="1" applyFill="1" applyBorder="1" applyAlignment="1" applyProtection="1">
      <alignment horizontal="center" vertical="center" wrapText="1"/>
      <protection locked="0"/>
    </xf>
    <xf numFmtId="43" fontId="23" fillId="0" borderId="0" xfId="0" applyNumberFormat="1" applyFont="1" applyFill="1" applyBorder="1" applyAlignment="1" applyProtection="1">
      <alignment horizontal="left"/>
      <protection locked="0"/>
    </xf>
    <xf numFmtId="49" fontId="22" fillId="34" borderId="48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33" borderId="48" xfId="0" applyNumberFormat="1" applyFont="1" applyFill="1" applyBorder="1" applyAlignment="1" applyProtection="1">
      <alignment horizontal="center" vertical="top" wrapText="1"/>
      <protection locked="0"/>
    </xf>
    <xf numFmtId="49" fontId="21" fillId="34" borderId="11" xfId="0" applyNumberFormat="1" applyFont="1" applyFill="1" applyBorder="1" applyAlignment="1" applyProtection="1">
      <alignment horizontal="center" vertical="top" wrapText="1"/>
      <protection locked="0"/>
    </xf>
    <xf numFmtId="49" fontId="21" fillId="34" borderId="11" xfId="0" applyNumberFormat="1" applyFont="1" applyFill="1" applyBorder="1" applyAlignment="1" applyProtection="1">
      <alignment horizontal="left" vertical="center" wrapText="1"/>
      <protection locked="0"/>
    </xf>
    <xf numFmtId="43" fontId="21" fillId="34" borderId="11" xfId="0" applyNumberFormat="1" applyFont="1" applyFill="1" applyBorder="1" applyAlignment="1" applyProtection="1">
      <alignment horizontal="right" vertical="center" wrapText="1"/>
      <protection locked="0"/>
    </xf>
    <xf numFmtId="43" fontId="21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21" fillId="33" borderId="48" xfId="0" applyNumberFormat="1" applyFont="1" applyFill="1" applyBorder="1" applyAlignment="1" applyProtection="1">
      <alignment horizontal="center" vertical="top" wrapText="1"/>
      <protection locked="0"/>
    </xf>
    <xf numFmtId="49" fontId="21" fillId="34" borderId="48" xfId="0" applyNumberFormat="1" applyFont="1" applyFill="1" applyBorder="1" applyAlignment="1" applyProtection="1">
      <alignment horizontal="center" vertical="top" wrapText="1"/>
      <protection locked="0"/>
    </xf>
    <xf numFmtId="0" fontId="21" fillId="33" borderId="30" xfId="50" applyFont="1" applyFill="1" applyBorder="1" applyAlignment="1">
      <alignment vertical="center" wrapText="1"/>
      <protection/>
    </xf>
    <xf numFmtId="0" fontId="40" fillId="33" borderId="53" xfId="50" applyFont="1" applyFill="1" applyBorder="1" applyAlignment="1">
      <alignment horizontal="center" vertical="center" wrapText="1"/>
      <protection/>
    </xf>
    <xf numFmtId="0" fontId="40" fillId="33" borderId="27" xfId="50" applyFont="1" applyFill="1" applyBorder="1" applyAlignment="1">
      <alignment horizontal="center" vertical="center" wrapText="1"/>
      <protection/>
    </xf>
    <xf numFmtId="0" fontId="40" fillId="33" borderId="28" xfId="50" applyFont="1" applyFill="1" applyBorder="1" applyAlignment="1">
      <alignment horizontal="center" vertical="center" wrapText="1"/>
      <protection/>
    </xf>
    <xf numFmtId="0" fontId="41" fillId="33" borderId="48" xfId="50" applyFont="1" applyFill="1" applyBorder="1" applyAlignment="1">
      <alignment horizontal="center"/>
      <protection/>
    </xf>
    <xf numFmtId="0" fontId="41" fillId="33" borderId="11" xfId="50" applyFont="1" applyFill="1" applyBorder="1" applyAlignment="1">
      <alignment horizontal="center"/>
      <protection/>
    </xf>
    <xf numFmtId="0" fontId="41" fillId="33" borderId="11" xfId="50" applyFont="1" applyFill="1" applyBorder="1" applyAlignment="1">
      <alignment horizontal="center" vertical="center" wrapText="1"/>
      <protection/>
    </xf>
    <xf numFmtId="0" fontId="41" fillId="33" borderId="10" xfId="50" applyFont="1" applyFill="1" applyBorder="1" applyAlignment="1">
      <alignment horizontal="center"/>
      <protection/>
    </xf>
    <xf numFmtId="0" fontId="40" fillId="33" borderId="48" xfId="50" applyFont="1" applyFill="1" applyBorder="1" applyAlignment="1">
      <alignment horizontal="center"/>
      <protection/>
    </xf>
    <xf numFmtId="3" fontId="40" fillId="33" borderId="11" xfId="52" applyNumberFormat="1" applyFont="1" applyFill="1" applyBorder="1" applyAlignment="1">
      <alignment horizontal="center" wrapText="1"/>
      <protection/>
    </xf>
    <xf numFmtId="0" fontId="40" fillId="33" borderId="11" xfId="52" applyFont="1" applyFill="1" applyBorder="1" applyAlignment="1">
      <alignment horizontal="left" wrapText="1"/>
      <protection/>
    </xf>
    <xf numFmtId="43" fontId="40" fillId="33" borderId="11" xfId="50" applyNumberFormat="1" applyFont="1" applyFill="1" applyBorder="1" applyAlignment="1">
      <alignment horizontal="center" vertical="center"/>
      <protection/>
    </xf>
    <xf numFmtId="174" fontId="40" fillId="33" borderId="11" xfId="52" applyNumberFormat="1" applyFont="1" applyFill="1" applyBorder="1" applyAlignment="1">
      <alignment horizontal="center"/>
      <protection/>
    </xf>
    <xf numFmtId="43" fontId="40" fillId="33" borderId="11" xfId="50" applyNumberFormat="1" applyFont="1" applyFill="1" applyBorder="1">
      <alignment/>
      <protection/>
    </xf>
    <xf numFmtId="174" fontId="40" fillId="33" borderId="11" xfId="52" applyNumberFormat="1" applyFont="1" applyFill="1" applyBorder="1" applyAlignment="1">
      <alignment horizontal="center" wrapText="1"/>
      <protection/>
    </xf>
    <xf numFmtId="43" fontId="40" fillId="33" borderId="11" xfId="50" applyNumberFormat="1" applyFont="1" applyFill="1" applyBorder="1">
      <alignment/>
      <protection/>
    </xf>
    <xf numFmtId="173" fontId="40" fillId="33" borderId="10" xfId="50" applyNumberFormat="1" applyFont="1" applyFill="1" applyBorder="1">
      <alignment/>
      <protection/>
    </xf>
    <xf numFmtId="167" fontId="40" fillId="33" borderId="11" xfId="52" applyNumberFormat="1" applyFont="1" applyFill="1" applyBorder="1" applyAlignment="1">
      <alignment horizontal="center" wrapText="1"/>
      <protection/>
    </xf>
    <xf numFmtId="1" fontId="40" fillId="33" borderId="11" xfId="52" applyNumberFormat="1" applyFont="1" applyFill="1" applyBorder="1" applyAlignment="1">
      <alignment horizontal="center" wrapText="1"/>
      <protection/>
    </xf>
    <xf numFmtId="0" fontId="42" fillId="33" borderId="54" xfId="50" applyFont="1" applyFill="1" applyBorder="1">
      <alignment/>
      <protection/>
    </xf>
    <xf numFmtId="0" fontId="43" fillId="33" borderId="21" xfId="50" applyFont="1" applyFill="1" applyBorder="1">
      <alignment/>
      <protection/>
    </xf>
    <xf numFmtId="0" fontId="42" fillId="33" borderId="21" xfId="50" applyFont="1" applyFill="1" applyBorder="1" applyAlignment="1">
      <alignment horizontal="center"/>
      <protection/>
    </xf>
    <xf numFmtId="43" fontId="42" fillId="33" borderId="21" xfId="50" applyNumberFormat="1" applyFont="1" applyFill="1" applyBorder="1" applyAlignment="1">
      <alignment horizontal="center" vertical="center"/>
      <protection/>
    </xf>
    <xf numFmtId="43" fontId="42" fillId="33" borderId="21" xfId="50" applyNumberFormat="1" applyFont="1" applyFill="1" applyBorder="1">
      <alignment/>
      <protection/>
    </xf>
    <xf numFmtId="43" fontId="42" fillId="33" borderId="22" xfId="50" applyNumberFormat="1" applyFont="1" applyFill="1" applyBorder="1">
      <alignment/>
      <protection/>
    </xf>
    <xf numFmtId="49" fontId="37" fillId="34" borderId="48" xfId="0" applyNumberFormat="1" applyFont="1" applyFill="1" applyBorder="1" applyAlignment="1" applyProtection="1">
      <alignment horizontal="center" vertical="center" wrapText="1"/>
      <protection locked="0"/>
    </xf>
    <xf numFmtId="49" fontId="37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37" fillId="34" borderId="55" xfId="0" applyNumberFormat="1" applyFont="1" applyFill="1" applyBorder="1" applyAlignment="1" applyProtection="1">
      <alignment horizontal="center" vertical="center" wrapText="1"/>
      <protection locked="0"/>
    </xf>
    <xf numFmtId="49" fontId="37" fillId="34" borderId="10" xfId="0" applyNumberFormat="1" applyFont="1" applyFill="1" applyBorder="1" applyAlignment="1" applyProtection="1">
      <alignment horizontal="center" vertical="center" wrapText="1"/>
      <protection locked="0"/>
    </xf>
    <xf numFmtId="43" fontId="21" fillId="34" borderId="55" xfId="0" applyNumberFormat="1" applyFont="1" applyFill="1" applyBorder="1" applyAlignment="1" applyProtection="1">
      <alignment horizontal="right" vertical="center" wrapText="1"/>
      <protection locked="0"/>
    </xf>
    <xf numFmtId="43" fontId="21" fillId="34" borderId="55" xfId="0" applyNumberFormat="1" applyFont="1" applyFill="1" applyBorder="1" applyAlignment="1" applyProtection="1">
      <alignment horizontal="center" vertical="center" wrapText="1"/>
      <protection locked="0"/>
    </xf>
    <xf numFmtId="49" fontId="21" fillId="34" borderId="56" xfId="0" applyNumberFormat="1" applyFont="1" applyFill="1" applyBorder="1" applyAlignment="1" applyProtection="1">
      <alignment horizontal="left" vertical="center" wrapText="1"/>
      <protection locked="0"/>
    </xf>
    <xf numFmtId="43" fontId="28" fillId="34" borderId="23" xfId="0" applyNumberFormat="1" applyFont="1" applyFill="1" applyBorder="1" applyAlignment="1" applyProtection="1">
      <alignment horizontal="right" vertical="center" wrapText="1"/>
      <protection locked="0"/>
    </xf>
    <xf numFmtId="0" fontId="35" fillId="33" borderId="0" xfId="49" applyNumberFormat="1" applyFont="1" applyFill="1" applyBorder="1" applyAlignment="1" applyProtection="1">
      <alignment horizontal="center"/>
      <protection locked="0"/>
    </xf>
    <xf numFmtId="49" fontId="22" fillId="34" borderId="48" xfId="49" applyNumberFormat="1" applyFont="1" applyFill="1" applyBorder="1" applyAlignment="1" applyProtection="1">
      <alignment horizontal="center" vertical="center" wrapText="1"/>
      <protection locked="0"/>
    </xf>
    <xf numFmtId="49" fontId="22" fillId="34" borderId="11" xfId="49" applyNumberFormat="1" applyFont="1" applyFill="1" applyBorder="1" applyAlignment="1" applyProtection="1">
      <alignment horizontal="center" vertical="center" wrapText="1"/>
      <protection locked="0"/>
    </xf>
    <xf numFmtId="49" fontId="22" fillId="34" borderId="56" xfId="49" applyNumberFormat="1" applyFont="1" applyFill="1" applyBorder="1" applyAlignment="1" applyProtection="1">
      <alignment horizontal="center" vertical="center" wrapText="1"/>
      <protection locked="0"/>
    </xf>
    <xf numFmtId="49" fontId="22" fillId="34" borderId="10" xfId="49" applyNumberFormat="1" applyFont="1" applyFill="1" applyBorder="1" applyAlignment="1" applyProtection="1">
      <alignment horizontal="center" vertical="center" wrapText="1"/>
      <protection locked="0"/>
    </xf>
    <xf numFmtId="49" fontId="21" fillId="33" borderId="48" xfId="49" applyNumberFormat="1" applyFont="1" applyFill="1" applyBorder="1" applyAlignment="1" applyProtection="1">
      <alignment horizontal="center" vertical="center" wrapText="1"/>
      <protection locked="0"/>
    </xf>
    <xf numFmtId="43" fontId="21" fillId="34" borderId="11" xfId="49" applyNumberFormat="1" applyFont="1" applyFill="1" applyBorder="1" applyAlignment="1" applyProtection="1">
      <alignment horizontal="right" vertical="center" wrapText="1"/>
      <protection locked="0"/>
    </xf>
    <xf numFmtId="43" fontId="21" fillId="34" borderId="56" xfId="49" applyNumberFormat="1" applyFont="1" applyFill="1" applyBorder="1" applyAlignment="1" applyProtection="1">
      <alignment horizontal="right" vertical="center" wrapText="1"/>
      <protection locked="0"/>
    </xf>
    <xf numFmtId="43" fontId="21" fillId="34" borderId="10" xfId="49" applyNumberFormat="1" applyFont="1" applyFill="1" applyBorder="1" applyAlignment="1" applyProtection="1">
      <alignment horizontal="right" vertical="center" wrapText="1"/>
      <protection locked="0"/>
    </xf>
    <xf numFmtId="49" fontId="21" fillId="34" borderId="11" xfId="49" applyNumberFormat="1" applyFont="1" applyFill="1" applyBorder="1" applyAlignment="1" applyProtection="1">
      <alignment horizontal="left" vertical="center" wrapText="1"/>
      <protection locked="0"/>
    </xf>
    <xf numFmtId="43" fontId="15" fillId="34" borderId="11" xfId="49" applyNumberFormat="1" applyFont="1" applyFill="1" applyBorder="1" applyAlignment="1" applyProtection="1">
      <alignment horizontal="center" vertical="center" wrapText="1"/>
      <protection locked="0"/>
    </xf>
    <xf numFmtId="49" fontId="21" fillId="34" borderId="11" xfId="49" applyNumberFormat="1" applyFont="1" applyFill="1" applyBorder="1" applyAlignment="1" applyProtection="1">
      <alignment horizontal="center" vertical="center" wrapText="1"/>
      <protection locked="0"/>
    </xf>
    <xf numFmtId="49" fontId="21" fillId="34" borderId="56" xfId="49" applyNumberFormat="1" applyFont="1" applyFill="1" applyBorder="1" applyAlignment="1" applyProtection="1">
      <alignment horizontal="center" vertical="center" wrapText="1"/>
      <protection locked="0"/>
    </xf>
    <xf numFmtId="49" fontId="15" fillId="34" borderId="10" xfId="49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/>
    </xf>
    <xf numFmtId="49" fontId="31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31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31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57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35" xfId="0" applyNumberFormat="1" applyFont="1" applyFill="1" applyBorder="1" applyAlignment="1" applyProtection="1">
      <alignment horizontal="center" vertical="center" wrapText="1"/>
      <protection locked="0"/>
    </xf>
    <xf numFmtId="49" fontId="31" fillId="34" borderId="33" xfId="0" applyNumberFormat="1" applyFont="1" applyFill="1" applyBorder="1" applyAlignment="1" applyProtection="1">
      <alignment horizontal="right" vertical="center" wrapText="1"/>
      <protection locked="0"/>
    </xf>
    <xf numFmtId="49" fontId="31" fillId="34" borderId="2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31" fillId="34" borderId="46" xfId="0" applyNumberFormat="1" applyFont="1" applyFill="1" applyBorder="1" applyAlignment="1" applyProtection="1">
      <alignment horizontal="right" vertical="center" wrapText="1"/>
      <protection locked="0"/>
    </xf>
    <xf numFmtId="49" fontId="31" fillId="34" borderId="58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0" xfId="0" applyNumberFormat="1" applyFont="1" applyFill="1" applyBorder="1" applyAlignment="1" applyProtection="1">
      <alignment horizontal="left"/>
      <protection locked="0"/>
    </xf>
    <xf numFmtId="49" fontId="5" fillId="34" borderId="0" xfId="0" applyNumberFormat="1" applyFont="1" applyFill="1" applyAlignment="1" applyProtection="1">
      <alignment horizontal="center" vertical="center" wrapText="1"/>
      <protection locked="0"/>
    </xf>
    <xf numFmtId="0" fontId="5" fillId="33" borderId="59" xfId="0" applyNumberFormat="1" applyFont="1" applyFill="1" applyBorder="1" applyAlignment="1" applyProtection="1">
      <alignment horizontal="left"/>
      <protection locked="0"/>
    </xf>
    <xf numFmtId="0" fontId="30" fillId="33" borderId="0" xfId="0" applyNumberFormat="1" applyFont="1" applyFill="1" applyBorder="1" applyAlignment="1" applyProtection="1">
      <alignment horizontal="center" wrapText="1"/>
      <protection locked="0"/>
    </xf>
    <xf numFmtId="0" fontId="11" fillId="33" borderId="0" xfId="0" applyNumberFormat="1" applyFont="1" applyFill="1" applyBorder="1" applyAlignment="1" applyProtection="1">
      <alignment horizontal="center" wrapText="1"/>
      <protection locked="0"/>
    </xf>
    <xf numFmtId="49" fontId="22" fillId="34" borderId="20" xfId="0" applyNumberFormat="1" applyFont="1" applyFill="1" applyBorder="1" applyAlignment="1" applyProtection="1">
      <alignment horizontal="left" vertical="center" wrapText="1"/>
      <protection locked="0"/>
    </xf>
    <xf numFmtId="49" fontId="22" fillId="34" borderId="47" xfId="0" applyNumberFormat="1" applyFont="1" applyFill="1" applyBorder="1" applyAlignment="1" applyProtection="1">
      <alignment horizontal="left" vertical="center" wrapText="1"/>
      <protection locked="0"/>
    </xf>
    <xf numFmtId="43" fontId="26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32" fillId="34" borderId="42" xfId="0" applyNumberFormat="1" applyFont="1" applyFill="1" applyBorder="1" applyAlignment="1" applyProtection="1">
      <alignment horizontal="center" vertical="top" wrapText="1"/>
      <protection locked="0"/>
    </xf>
    <xf numFmtId="0" fontId="24" fillId="33" borderId="18" xfId="0" applyNumberFormat="1" applyFont="1" applyFill="1" applyBorder="1" applyAlignment="1" applyProtection="1">
      <alignment horizontal="center" vertical="top" wrapText="1"/>
      <protection locked="0"/>
    </xf>
    <xf numFmtId="49" fontId="32" fillId="34" borderId="17" xfId="0" applyNumberFormat="1" applyFont="1" applyFill="1" applyBorder="1" applyAlignment="1" applyProtection="1">
      <alignment horizontal="center" vertical="top" wrapText="1"/>
      <protection locked="0"/>
    </xf>
    <xf numFmtId="49" fontId="32" fillId="34" borderId="18" xfId="0" applyNumberFormat="1" applyFont="1" applyFill="1" applyBorder="1" applyAlignment="1" applyProtection="1">
      <alignment horizontal="center" vertical="top" wrapText="1"/>
      <protection locked="0"/>
    </xf>
    <xf numFmtId="49" fontId="32" fillId="34" borderId="20" xfId="0" applyNumberFormat="1" applyFont="1" applyFill="1" applyBorder="1" applyAlignment="1" applyProtection="1">
      <alignment horizontal="left" vertical="center" wrapText="1"/>
      <protection locked="0"/>
    </xf>
    <xf numFmtId="0" fontId="24" fillId="33" borderId="47" xfId="0" applyNumberFormat="1" applyFont="1" applyFill="1" applyBorder="1" applyAlignment="1" applyProtection="1">
      <alignment horizontal="left" vertical="center" wrapText="1"/>
      <protection locked="0"/>
    </xf>
    <xf numFmtId="43" fontId="26" fillId="34" borderId="20" xfId="0" applyNumberFormat="1" applyFont="1" applyFill="1" applyBorder="1" applyAlignment="1" applyProtection="1">
      <alignment horizontal="right" vertical="center" wrapText="1"/>
      <protection locked="0"/>
    </xf>
    <xf numFmtId="0" fontId="11" fillId="33" borderId="47" xfId="0" applyNumberFormat="1" applyFont="1" applyFill="1" applyBorder="1" applyAlignment="1" applyProtection="1">
      <alignment horizontal="right" vertical="center" wrapText="1"/>
      <protection locked="0"/>
    </xf>
    <xf numFmtId="43" fontId="25" fillId="34" borderId="20" xfId="0" applyNumberFormat="1" applyFont="1" applyFill="1" applyBorder="1" applyAlignment="1" applyProtection="1">
      <alignment horizontal="right" vertical="center" wrapText="1"/>
      <protection locked="0"/>
    </xf>
    <xf numFmtId="0" fontId="33" fillId="33" borderId="47" xfId="0" applyNumberFormat="1" applyFont="1" applyFill="1" applyBorder="1" applyAlignment="1" applyProtection="1">
      <alignment horizontal="right" vertical="center" wrapText="1"/>
      <protection locked="0"/>
    </xf>
    <xf numFmtId="49" fontId="22" fillId="34" borderId="13" xfId="0" applyNumberFormat="1" applyFont="1" applyFill="1" applyBorder="1" applyAlignment="1" applyProtection="1">
      <alignment horizontal="left" vertical="center" wrapText="1"/>
      <protection locked="0"/>
    </xf>
    <xf numFmtId="43" fontId="26" fillId="34" borderId="47" xfId="0" applyNumberFormat="1" applyFont="1" applyFill="1" applyBorder="1" applyAlignment="1" applyProtection="1">
      <alignment horizontal="right" vertical="center" wrapText="1"/>
      <protection locked="0"/>
    </xf>
    <xf numFmtId="49" fontId="32" fillId="34" borderId="13" xfId="0" applyNumberFormat="1" applyFont="1" applyFill="1" applyBorder="1" applyAlignment="1" applyProtection="1">
      <alignment horizontal="left" vertical="center" wrapText="1"/>
      <protection locked="0"/>
    </xf>
    <xf numFmtId="43" fontId="25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32" fillId="34" borderId="60" xfId="0" applyNumberFormat="1" applyFont="1" applyFill="1" applyBorder="1" applyAlignment="1" applyProtection="1">
      <alignment horizontal="center" vertical="center" wrapText="1"/>
      <protection locked="0"/>
    </xf>
    <xf numFmtId="49" fontId="32" fillId="34" borderId="43" xfId="0" applyNumberFormat="1" applyFont="1" applyFill="1" applyBorder="1" applyAlignment="1" applyProtection="1">
      <alignment horizontal="center" vertical="center" wrapText="1"/>
      <protection locked="0"/>
    </xf>
    <xf numFmtId="43" fontId="25" fillId="34" borderId="43" xfId="0" applyNumberFormat="1" applyFont="1" applyFill="1" applyBorder="1" applyAlignment="1" applyProtection="1">
      <alignment horizontal="right" vertical="center" wrapText="1"/>
      <protection locked="0"/>
    </xf>
    <xf numFmtId="49" fontId="22" fillId="34" borderId="38" xfId="0" applyNumberFormat="1" applyFont="1" applyFill="1" applyBorder="1" applyAlignment="1" applyProtection="1">
      <alignment horizontal="left" vertical="center" wrapText="1"/>
      <protection locked="0"/>
    </xf>
    <xf numFmtId="43" fontId="26" fillId="34" borderId="38" xfId="0" applyNumberFormat="1" applyFont="1" applyFill="1" applyBorder="1" applyAlignment="1" applyProtection="1">
      <alignment horizontal="right" vertical="center" wrapText="1"/>
      <protection locked="0"/>
    </xf>
    <xf numFmtId="49" fontId="22" fillId="34" borderId="61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51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62" xfId="0" applyNumberFormat="1" applyFont="1" applyFill="1" applyBorder="1" applyAlignment="1" applyProtection="1">
      <alignment horizontal="center" vertical="center" wrapText="1"/>
      <protection locked="0"/>
    </xf>
    <xf numFmtId="0" fontId="24" fillId="33" borderId="63" xfId="0" applyNumberFormat="1" applyFont="1" applyFill="1" applyBorder="1" applyAlignment="1" applyProtection="1">
      <alignment horizontal="center" vertical="center" wrapText="1"/>
      <protection locked="0"/>
    </xf>
    <xf numFmtId="0" fontId="2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32" fillId="34" borderId="19" xfId="0" applyNumberFormat="1" applyFont="1" applyFill="1" applyBorder="1" applyAlignment="1" applyProtection="1">
      <alignment horizontal="left" vertical="center" wrapText="1"/>
      <protection locked="0"/>
    </xf>
    <xf numFmtId="43" fontId="25" fillId="34" borderId="19" xfId="0" applyNumberFormat="1" applyFont="1" applyFill="1" applyBorder="1" applyAlignment="1" applyProtection="1">
      <alignment horizontal="right" vertical="center" wrapText="1"/>
      <protection locked="0"/>
    </xf>
    <xf numFmtId="49" fontId="22" fillId="34" borderId="64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65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66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67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35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57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68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34" xfId="0" applyNumberFormat="1" applyFont="1" applyFill="1" applyBorder="1" applyAlignment="1" applyProtection="1">
      <alignment horizontal="center" vertical="center" wrapText="1"/>
      <protection locked="0"/>
    </xf>
    <xf numFmtId="0" fontId="24" fillId="33" borderId="17" xfId="0" applyNumberFormat="1" applyFont="1" applyFill="1" applyBorder="1" applyAlignment="1" applyProtection="1">
      <alignment horizontal="center" vertical="top" wrapText="1"/>
      <protection locked="0"/>
    </xf>
    <xf numFmtId="49" fontId="32" fillId="34" borderId="69" xfId="0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23" fillId="0" borderId="0" xfId="0" applyNumberFormat="1" applyFont="1" applyFill="1" applyBorder="1" applyAlignment="1" applyProtection="1">
      <alignment horizontal="right"/>
      <protection locked="0"/>
    </xf>
    <xf numFmtId="0" fontId="23" fillId="33" borderId="70" xfId="0" applyNumberFormat="1" applyFont="1" applyFill="1" applyBorder="1" applyAlignment="1" applyProtection="1">
      <alignment horizontal="right"/>
      <protection locked="0"/>
    </xf>
    <xf numFmtId="0" fontId="30" fillId="33" borderId="0" xfId="0" applyNumberFormat="1" applyFont="1" applyFill="1" applyBorder="1" applyAlignment="1" applyProtection="1">
      <alignment horizontal="center"/>
      <protection locked="0"/>
    </xf>
    <xf numFmtId="0" fontId="10" fillId="0" borderId="0" xfId="49" applyFont="1" applyAlignment="1">
      <alignment horizontal="left" wrapText="1"/>
      <protection/>
    </xf>
    <xf numFmtId="0" fontId="30" fillId="33" borderId="0" xfId="49" applyFont="1" applyFill="1" applyAlignment="1">
      <alignment horizontal="center" vertical="center" wrapText="1"/>
      <protection/>
    </xf>
    <xf numFmtId="0" fontId="34" fillId="33" borderId="0" xfId="49" applyFont="1" applyFill="1" applyAlignment="1">
      <alignment vertical="center" wrapText="1"/>
      <protection/>
    </xf>
    <xf numFmtId="0" fontId="35" fillId="33" borderId="0" xfId="49" applyFont="1" applyFill="1" applyAlignment="1">
      <alignment horizontal="left" vertical="center"/>
      <protection/>
    </xf>
    <xf numFmtId="0" fontId="34" fillId="33" borderId="0" xfId="49" applyFont="1" applyFill="1" applyAlignment="1">
      <alignment vertical="center"/>
      <protection/>
    </xf>
    <xf numFmtId="0" fontId="15" fillId="33" borderId="0" xfId="49" applyFont="1" applyFill="1" applyBorder="1" applyAlignment="1">
      <alignment horizontal="right" vertical="top"/>
      <protection/>
    </xf>
    <xf numFmtId="0" fontId="34" fillId="33" borderId="0" xfId="49" applyFont="1" applyFill="1" applyBorder="1" applyAlignment="1">
      <alignment/>
      <protection/>
    </xf>
    <xf numFmtId="0" fontId="36" fillId="33" borderId="11" xfId="49" applyFont="1" applyFill="1" applyBorder="1" applyAlignment="1">
      <alignment horizontal="center" vertical="center"/>
      <protection/>
    </xf>
    <xf numFmtId="0" fontId="15" fillId="33" borderId="11" xfId="49" applyFont="1" applyFill="1" applyBorder="1" applyAlignment="1">
      <alignment horizontal="center" vertical="center"/>
      <protection/>
    </xf>
    <xf numFmtId="0" fontId="15" fillId="33" borderId="11" xfId="49" applyFont="1" applyFill="1" applyBorder="1" applyAlignment="1">
      <alignment horizontal="center" vertical="center" wrapText="1"/>
      <protection/>
    </xf>
    <xf numFmtId="0" fontId="35" fillId="33" borderId="11" xfId="49" applyFont="1" applyFill="1" applyBorder="1" applyAlignment="1">
      <alignment horizontal="center" vertical="center"/>
      <protection/>
    </xf>
    <xf numFmtId="49" fontId="25" fillId="34" borderId="38" xfId="0" applyNumberFormat="1" applyFont="1" applyFill="1" applyBorder="1" applyAlignment="1" applyProtection="1">
      <alignment horizontal="center" vertical="top" wrapText="1"/>
      <protection locked="0"/>
    </xf>
    <xf numFmtId="49" fontId="25" fillId="34" borderId="51" xfId="0" applyNumberFormat="1" applyFont="1" applyFill="1" applyBorder="1" applyAlignment="1" applyProtection="1">
      <alignment horizontal="center" vertical="top" wrapText="1"/>
      <protection locked="0"/>
    </xf>
    <xf numFmtId="49" fontId="25" fillId="34" borderId="19" xfId="0" applyNumberFormat="1" applyFont="1" applyFill="1" applyBorder="1" applyAlignment="1" applyProtection="1">
      <alignment horizontal="center" vertical="top" wrapText="1"/>
      <protection locked="0"/>
    </xf>
    <xf numFmtId="49" fontId="25" fillId="33" borderId="49" xfId="0" applyNumberFormat="1" applyFont="1" applyFill="1" applyBorder="1" applyAlignment="1" applyProtection="1">
      <alignment horizontal="center" vertical="top" wrapText="1"/>
      <protection locked="0"/>
    </xf>
    <xf numFmtId="49" fontId="34" fillId="33" borderId="71" xfId="0" applyNumberFormat="1" applyFont="1" applyFill="1" applyBorder="1" applyAlignment="1" applyProtection="1">
      <alignment horizontal="center" vertical="top" wrapText="1"/>
      <protection locked="0"/>
    </xf>
    <xf numFmtId="49" fontId="34" fillId="33" borderId="72" xfId="0" applyNumberFormat="1" applyFont="1" applyFill="1" applyBorder="1" applyAlignment="1" applyProtection="1">
      <alignment horizontal="center" vertical="top" wrapText="1"/>
      <protection locked="0"/>
    </xf>
    <xf numFmtId="43" fontId="25" fillId="34" borderId="73" xfId="0" applyNumberFormat="1" applyFont="1" applyFill="1" applyBorder="1" applyAlignment="1" applyProtection="1">
      <alignment horizontal="center" vertical="center" wrapText="1"/>
      <protection locked="0"/>
    </xf>
    <xf numFmtId="0" fontId="34" fillId="33" borderId="74" xfId="0" applyNumberFormat="1" applyFont="1" applyFill="1" applyBorder="1" applyAlignment="1" applyProtection="1">
      <alignment horizontal="center" vertical="center" wrapText="1"/>
      <protection locked="0"/>
    </xf>
    <xf numFmtId="0" fontId="34" fillId="33" borderId="75" xfId="0" applyNumberFormat="1" applyFont="1" applyFill="1" applyBorder="1" applyAlignment="1" applyProtection="1">
      <alignment horizontal="center" vertical="center" wrapText="1"/>
      <protection locked="0"/>
    </xf>
    <xf numFmtId="0" fontId="23" fillId="33" borderId="61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51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26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26" fillId="34" borderId="35" xfId="0" applyNumberFormat="1" applyFont="1" applyFill="1" applyBorder="1" applyAlignment="1" applyProtection="1">
      <alignment horizontal="center" vertical="center" wrapText="1"/>
      <protection locked="0"/>
    </xf>
    <xf numFmtId="49" fontId="26" fillId="34" borderId="61" xfId="0" applyNumberFormat="1" applyFont="1" applyFill="1" applyBorder="1" applyAlignment="1" applyProtection="1">
      <alignment horizontal="center" vertical="center" wrapText="1"/>
      <protection locked="0"/>
    </xf>
    <xf numFmtId="49" fontId="26" fillId="34" borderId="51" xfId="0" applyNumberFormat="1" applyFont="1" applyFill="1" applyBorder="1" applyAlignment="1" applyProtection="1">
      <alignment horizontal="center" vertical="center" wrapText="1"/>
      <protection locked="0"/>
    </xf>
    <xf numFmtId="49" fontId="26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26" fillId="34" borderId="62" xfId="0" applyNumberFormat="1" applyFont="1" applyFill="1" applyBorder="1" applyAlignment="1" applyProtection="1">
      <alignment horizontal="center" vertical="center" wrapText="1"/>
      <protection locked="0"/>
    </xf>
    <xf numFmtId="0" fontId="23" fillId="33" borderId="63" xfId="0" applyNumberFormat="1" applyFont="1" applyFill="1" applyBorder="1" applyAlignment="1" applyProtection="1">
      <alignment horizontal="center" vertical="center" wrapText="1"/>
      <protection locked="0"/>
    </xf>
    <xf numFmtId="0" fontId="23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25" fillId="33" borderId="38" xfId="0" applyNumberFormat="1" applyFont="1" applyFill="1" applyBorder="1" applyAlignment="1" applyProtection="1">
      <alignment horizontal="center" vertical="top" wrapText="1"/>
      <protection locked="0"/>
    </xf>
    <xf numFmtId="49" fontId="25" fillId="33" borderId="19" xfId="0" applyNumberFormat="1" applyFont="1" applyFill="1" applyBorder="1" applyAlignment="1" applyProtection="1">
      <alignment horizontal="center" vertical="top" wrapText="1"/>
      <protection locked="0"/>
    </xf>
    <xf numFmtId="0" fontId="23" fillId="33" borderId="51" xfId="0" applyNumberFormat="1" applyFont="1" applyFill="1" applyBorder="1" applyAlignment="1" applyProtection="1">
      <alignment horizontal="center" vertical="center" wrapText="1"/>
      <protection locked="0"/>
    </xf>
    <xf numFmtId="0" fontId="23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26" fillId="34" borderId="64" xfId="0" applyNumberFormat="1" applyFont="1" applyFill="1" applyBorder="1" applyAlignment="1" applyProtection="1">
      <alignment horizontal="center" vertical="center" wrapText="1"/>
      <protection locked="0"/>
    </xf>
    <xf numFmtId="49" fontId="26" fillId="34" borderId="65" xfId="0" applyNumberFormat="1" applyFont="1" applyFill="1" applyBorder="1" applyAlignment="1" applyProtection="1">
      <alignment horizontal="center" vertical="center" wrapText="1"/>
      <protection locked="0"/>
    </xf>
    <xf numFmtId="49" fontId="26" fillId="34" borderId="66" xfId="0" applyNumberFormat="1" applyFont="1" applyFill="1" applyBorder="1" applyAlignment="1" applyProtection="1">
      <alignment horizontal="center" vertical="center" wrapText="1"/>
      <protection locked="0"/>
    </xf>
    <xf numFmtId="49" fontId="26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26" fillId="34" borderId="67" xfId="0" applyNumberFormat="1" applyFont="1" applyFill="1" applyBorder="1" applyAlignment="1" applyProtection="1">
      <alignment horizontal="center" vertical="center" wrapText="1"/>
      <protection locked="0"/>
    </xf>
    <xf numFmtId="49" fontId="26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2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6" fillId="34" borderId="22" xfId="0" applyNumberFormat="1" applyFont="1" applyFill="1" applyBorder="1" applyAlignment="1" applyProtection="1">
      <alignment horizontal="center" vertical="center" wrapText="1"/>
      <protection locked="0"/>
    </xf>
    <xf numFmtId="43" fontId="25" fillId="34" borderId="42" xfId="0" applyNumberFormat="1" applyFont="1" applyFill="1" applyBorder="1" applyAlignment="1" applyProtection="1">
      <alignment horizontal="center" vertical="top" wrapText="1"/>
      <protection locked="0"/>
    </xf>
    <xf numFmtId="43" fontId="25" fillId="34" borderId="18" xfId="0" applyNumberFormat="1" applyFont="1" applyFill="1" applyBorder="1" applyAlignment="1" applyProtection="1">
      <alignment horizontal="center" vertical="top" wrapText="1"/>
      <protection locked="0"/>
    </xf>
    <xf numFmtId="43" fontId="26" fillId="33" borderId="17" xfId="0" applyNumberFormat="1" applyFont="1" applyFill="1" applyBorder="1" applyAlignment="1" applyProtection="1">
      <alignment horizontal="center" vertical="top" wrapText="1"/>
      <protection locked="0"/>
    </xf>
    <xf numFmtId="49" fontId="26" fillId="34" borderId="68" xfId="0" applyNumberFormat="1" applyFont="1" applyFill="1" applyBorder="1" applyAlignment="1" applyProtection="1">
      <alignment horizontal="center" vertical="center" wrapText="1"/>
      <protection locked="0"/>
    </xf>
    <xf numFmtId="49" fontId="26" fillId="34" borderId="34" xfId="0" applyNumberFormat="1" applyFont="1" applyFill="1" applyBorder="1" applyAlignment="1" applyProtection="1">
      <alignment horizontal="center" vertical="center" wrapText="1"/>
      <protection locked="0"/>
    </xf>
    <xf numFmtId="49" fontId="26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26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26" fillId="34" borderId="57" xfId="0" applyNumberFormat="1" applyFont="1" applyFill="1" applyBorder="1" applyAlignment="1" applyProtection="1">
      <alignment horizontal="center" vertical="center" wrapText="1"/>
      <protection locked="0"/>
    </xf>
    <xf numFmtId="43" fontId="25" fillId="34" borderId="69" xfId="0" applyNumberFormat="1" applyFont="1" applyFill="1" applyBorder="1" applyAlignment="1" applyProtection="1">
      <alignment horizontal="center" vertical="top" wrapText="1"/>
      <protection locked="0"/>
    </xf>
    <xf numFmtId="43" fontId="25" fillId="34" borderId="17" xfId="0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26" fillId="33" borderId="0" xfId="0" applyNumberFormat="1" applyFont="1" applyFill="1" applyBorder="1" applyAlignment="1" applyProtection="1">
      <alignment horizontal="left"/>
      <protection locked="0"/>
    </xf>
    <xf numFmtId="0" fontId="23" fillId="33" borderId="0" xfId="0" applyNumberFormat="1" applyFont="1" applyFill="1" applyBorder="1" applyAlignment="1" applyProtection="1">
      <alignment horizontal="left"/>
      <protection locked="0"/>
    </xf>
    <xf numFmtId="0" fontId="23" fillId="33" borderId="0" xfId="0" applyNumberFormat="1" applyFont="1" applyFill="1" applyBorder="1" applyAlignment="1" applyProtection="1">
      <alignment horizontal="right"/>
      <protection locked="0"/>
    </xf>
    <xf numFmtId="0" fontId="25" fillId="33" borderId="0" xfId="0" applyNumberFormat="1" applyFont="1" applyFill="1" applyBorder="1" applyAlignment="1" applyProtection="1">
      <alignment horizontal="left"/>
      <protection locked="0"/>
    </xf>
    <xf numFmtId="49" fontId="26" fillId="34" borderId="38" xfId="0" applyNumberFormat="1" applyFont="1" applyFill="1" applyBorder="1" applyAlignment="1" applyProtection="1">
      <alignment horizontal="center" vertical="center" wrapText="1"/>
      <protection locked="0"/>
    </xf>
    <xf numFmtId="0" fontId="62" fillId="33" borderId="51" xfId="0" applyFont="1" applyFill="1" applyBorder="1" applyAlignment="1">
      <alignment horizontal="center" vertical="center" wrapText="1"/>
    </xf>
    <xf numFmtId="0" fontId="62" fillId="33" borderId="76" xfId="0" applyFont="1" applyFill="1" applyBorder="1" applyAlignment="1">
      <alignment horizontal="center" vertical="center" wrapText="1"/>
    </xf>
    <xf numFmtId="0" fontId="62" fillId="33" borderId="77" xfId="0" applyFont="1" applyFill="1" applyBorder="1" applyAlignment="1">
      <alignment horizontal="center" vertical="center" wrapText="1"/>
    </xf>
    <xf numFmtId="0" fontId="62" fillId="33" borderId="63" xfId="0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center" vertical="center" wrapText="1"/>
    </xf>
    <xf numFmtId="0" fontId="62" fillId="33" borderId="40" xfId="0" applyFont="1" applyFill="1" applyBorder="1" applyAlignment="1">
      <alignment horizontal="center" vertical="center" wrapText="1"/>
    </xf>
    <xf numFmtId="49" fontId="26" fillId="34" borderId="41" xfId="0" applyNumberFormat="1" applyFont="1" applyFill="1" applyBorder="1" applyAlignment="1" applyProtection="1">
      <alignment horizontal="center" vertical="center" wrapText="1"/>
      <protection locked="0"/>
    </xf>
    <xf numFmtId="49" fontId="26" fillId="34" borderId="39" xfId="0" applyNumberFormat="1" applyFont="1" applyFill="1" applyBorder="1" applyAlignment="1" applyProtection="1">
      <alignment horizontal="center" vertical="center" wrapText="1"/>
      <protection locked="0"/>
    </xf>
    <xf numFmtId="49" fontId="28" fillId="34" borderId="54" xfId="0" applyNumberFormat="1" applyFont="1" applyFill="1" applyBorder="1" applyAlignment="1" applyProtection="1">
      <alignment horizontal="center" vertical="center" wrapText="1"/>
      <protection locked="0"/>
    </xf>
    <xf numFmtId="49" fontId="28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76" xfId="0" applyNumberFormat="1" applyFont="1" applyFill="1" applyBorder="1" applyAlignment="1" applyProtection="1">
      <alignment horizontal="left" wrapText="1"/>
      <protection locked="0"/>
    </xf>
    <xf numFmtId="0" fontId="35" fillId="33" borderId="0" xfId="0" applyNumberFormat="1" applyFont="1" applyFill="1" applyBorder="1" applyAlignment="1" applyProtection="1">
      <alignment horizontal="center"/>
      <protection locked="0"/>
    </xf>
    <xf numFmtId="0" fontId="21" fillId="33" borderId="0" xfId="0" applyNumberFormat="1" applyFont="1" applyFill="1" applyBorder="1" applyAlignment="1" applyProtection="1">
      <alignment horizontal="right"/>
      <protection locked="0"/>
    </xf>
    <xf numFmtId="49" fontId="26" fillId="34" borderId="42" xfId="0" applyNumberFormat="1" applyFont="1" applyFill="1" applyBorder="1" applyAlignment="1" applyProtection="1">
      <alignment horizontal="center" vertical="center" wrapText="1"/>
      <protection locked="0"/>
    </xf>
    <xf numFmtId="0" fontId="39" fillId="33" borderId="0" xfId="50" applyFont="1" applyFill="1" applyAlignment="1">
      <alignment horizontal="center" wrapText="1"/>
      <protection/>
    </xf>
    <xf numFmtId="0" fontId="18" fillId="33" borderId="0" xfId="50" applyFont="1" applyFill="1" applyBorder="1" applyAlignment="1">
      <alignment wrapText="1"/>
      <protection/>
    </xf>
    <xf numFmtId="0" fontId="15" fillId="33" borderId="0" xfId="50" applyFont="1" applyFill="1" applyBorder="1" applyAlignment="1">
      <alignment horizontal="right" wrapText="1"/>
      <protection/>
    </xf>
    <xf numFmtId="49" fontId="28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28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21" fillId="34" borderId="48" xfId="0" applyNumberFormat="1" applyFont="1" applyFill="1" applyBorder="1" applyAlignment="1" applyProtection="1">
      <alignment horizontal="center" vertical="top" wrapText="1"/>
      <protection locked="0"/>
    </xf>
    <xf numFmtId="0" fontId="21" fillId="33" borderId="48" xfId="0" applyNumberFormat="1" applyFont="1" applyFill="1" applyBorder="1" applyAlignment="1" applyProtection="1">
      <alignment horizontal="center" vertical="top" wrapText="1"/>
      <protection locked="0"/>
    </xf>
    <xf numFmtId="0" fontId="21" fillId="33" borderId="49" xfId="0" applyNumberFormat="1" applyFont="1" applyFill="1" applyBorder="1" applyAlignment="1" applyProtection="1">
      <alignment horizontal="center" vertical="top" wrapText="1"/>
      <protection locked="0"/>
    </xf>
    <xf numFmtId="0" fontId="21" fillId="33" borderId="72" xfId="0" applyNumberFormat="1" applyFont="1" applyFill="1" applyBorder="1" applyAlignment="1" applyProtection="1">
      <alignment horizontal="center" vertical="top" wrapText="1"/>
      <protection locked="0"/>
    </xf>
    <xf numFmtId="49" fontId="15" fillId="34" borderId="53" xfId="0" applyNumberFormat="1" applyFont="1" applyFill="1" applyBorder="1" applyAlignment="1" applyProtection="1">
      <alignment horizontal="center" vertical="center" wrapText="1"/>
      <protection locked="0"/>
    </xf>
    <xf numFmtId="49" fontId="15" fillId="34" borderId="48" xfId="0" applyNumberFormat="1" applyFont="1" applyFill="1" applyBorder="1" applyAlignment="1" applyProtection="1">
      <alignment horizontal="center" vertical="center" wrapText="1"/>
      <protection locked="0"/>
    </xf>
    <xf numFmtId="49" fontId="15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15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33" borderId="11" xfId="0" applyFont="1" applyFill="1" applyBorder="1" applyAlignment="1">
      <alignment horizontal="center" vertical="center" wrapText="1"/>
    </xf>
    <xf numFmtId="49" fontId="15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1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5" fillId="33" borderId="0" xfId="49" applyNumberFormat="1" applyFont="1" applyFill="1" applyBorder="1" applyAlignment="1" applyProtection="1">
      <alignment horizontal="center"/>
      <protection locked="0"/>
    </xf>
    <xf numFmtId="0" fontId="21" fillId="33" borderId="0" xfId="49" applyNumberFormat="1" applyFont="1" applyFill="1" applyBorder="1" applyAlignment="1" applyProtection="1">
      <alignment horizontal="left"/>
      <protection locked="0"/>
    </xf>
    <xf numFmtId="0" fontId="28" fillId="33" borderId="0" xfId="49" applyNumberFormat="1" applyFont="1" applyFill="1" applyBorder="1" applyAlignment="1" applyProtection="1">
      <alignment horizontal="left"/>
      <protection locked="0"/>
    </xf>
    <xf numFmtId="0" fontId="21" fillId="33" borderId="0" xfId="49" applyNumberFormat="1" applyFont="1" applyFill="1" applyBorder="1" applyAlignment="1" applyProtection="1">
      <alignment horizontal="right"/>
      <protection locked="0"/>
    </xf>
    <xf numFmtId="49" fontId="26" fillId="34" borderId="24" xfId="49" applyNumberFormat="1" applyFont="1" applyFill="1" applyBorder="1" applyAlignment="1" applyProtection="1">
      <alignment horizontal="center" vertical="center" wrapText="1"/>
      <protection locked="0"/>
    </xf>
    <xf numFmtId="49" fontId="26" fillId="34" borderId="12" xfId="49" applyNumberFormat="1" applyFont="1" applyFill="1" applyBorder="1" applyAlignment="1" applyProtection="1">
      <alignment horizontal="center" vertical="center" wrapText="1"/>
      <protection locked="0"/>
    </xf>
    <xf numFmtId="49" fontId="26" fillId="34" borderId="42" xfId="49" applyNumberFormat="1" applyFont="1" applyFill="1" applyBorder="1" applyAlignment="1" applyProtection="1">
      <alignment horizontal="center" vertical="center" wrapText="1"/>
      <protection locked="0"/>
    </xf>
    <xf numFmtId="49" fontId="26" fillId="34" borderId="62" xfId="49" applyNumberFormat="1" applyFont="1" applyFill="1" applyBorder="1" applyAlignment="1" applyProtection="1">
      <alignment horizontal="center" vertical="center" wrapText="1"/>
      <protection locked="0"/>
    </xf>
    <xf numFmtId="49" fontId="26" fillId="34" borderId="78" xfId="49" applyNumberFormat="1" applyFont="1" applyFill="1" applyBorder="1" applyAlignment="1" applyProtection="1">
      <alignment horizontal="center" vertical="center" wrapText="1"/>
      <protection locked="0"/>
    </xf>
    <xf numFmtId="49" fontId="26" fillId="34" borderId="63" xfId="49" applyNumberFormat="1" applyFont="1" applyFill="1" applyBorder="1" applyAlignment="1" applyProtection="1">
      <alignment horizontal="center" vertical="center" wrapText="1"/>
      <protection locked="0"/>
    </xf>
    <xf numFmtId="49" fontId="26" fillId="34" borderId="79" xfId="49" applyNumberFormat="1" applyFont="1" applyFill="1" applyBorder="1" applyAlignment="1" applyProtection="1">
      <alignment horizontal="center" vertical="center" wrapText="1"/>
      <protection locked="0"/>
    </xf>
    <xf numFmtId="49" fontId="26" fillId="34" borderId="80" xfId="49" applyNumberFormat="1" applyFont="1" applyFill="1" applyBorder="1" applyAlignment="1" applyProtection="1">
      <alignment horizontal="center" vertical="center" wrapText="1"/>
      <protection locked="0"/>
    </xf>
    <xf numFmtId="49" fontId="26" fillId="34" borderId="81" xfId="49" applyNumberFormat="1" applyFont="1" applyFill="1" applyBorder="1" applyAlignment="1" applyProtection="1">
      <alignment horizontal="center" vertical="center" wrapText="1"/>
      <protection locked="0"/>
    </xf>
    <xf numFmtId="49" fontId="26" fillId="34" borderId="25" xfId="49" applyNumberFormat="1" applyFont="1" applyFill="1" applyBorder="1" applyAlignment="1" applyProtection="1">
      <alignment horizontal="center" vertical="center" wrapText="1"/>
      <protection locked="0"/>
    </xf>
    <xf numFmtId="49" fontId="26" fillId="34" borderId="13" xfId="49" applyNumberFormat="1" applyFont="1" applyFill="1" applyBorder="1" applyAlignment="1" applyProtection="1">
      <alignment horizontal="center" vertical="center" wrapText="1"/>
      <protection locked="0"/>
    </xf>
    <xf numFmtId="49" fontId="26" fillId="34" borderId="38" xfId="49" applyNumberFormat="1" applyFont="1" applyFill="1" applyBorder="1" applyAlignment="1" applyProtection="1">
      <alignment horizontal="center" vertical="center" wrapText="1"/>
      <protection locked="0"/>
    </xf>
    <xf numFmtId="49" fontId="26" fillId="34" borderId="61" xfId="49" applyNumberFormat="1" applyFont="1" applyFill="1" applyBorder="1" applyAlignment="1" applyProtection="1">
      <alignment horizontal="center" vertical="center" wrapText="1"/>
      <protection locked="0"/>
    </xf>
    <xf numFmtId="0" fontId="62" fillId="33" borderId="51" xfId="49" applyFont="1" applyFill="1" applyBorder="1" applyAlignment="1">
      <alignment horizontal="center" vertical="center" wrapText="1"/>
      <protection/>
    </xf>
    <xf numFmtId="43" fontId="26" fillId="34" borderId="82" xfId="49" applyNumberFormat="1" applyFont="1" applyFill="1" applyBorder="1" applyAlignment="1" applyProtection="1">
      <alignment horizontal="center" vertical="center" wrapText="1"/>
      <protection locked="0"/>
    </xf>
    <xf numFmtId="43" fontId="26" fillId="34" borderId="83" xfId="49" applyNumberFormat="1" applyFont="1" applyFill="1" applyBorder="1" applyAlignment="1" applyProtection="1">
      <alignment horizontal="center" vertical="center" wrapText="1"/>
      <protection locked="0"/>
    </xf>
    <xf numFmtId="43" fontId="26" fillId="34" borderId="84" xfId="49" applyNumberFormat="1" applyFont="1" applyFill="1" applyBorder="1" applyAlignment="1" applyProtection="1">
      <alignment horizontal="center" vertical="center" wrapText="1"/>
      <protection locked="0"/>
    </xf>
    <xf numFmtId="43" fontId="26" fillId="34" borderId="85" xfId="49" applyNumberFormat="1" applyFont="1" applyFill="1" applyBorder="1" applyAlignment="1" applyProtection="1">
      <alignment horizontal="center" vertical="center" wrapText="1"/>
      <protection locked="0"/>
    </xf>
    <xf numFmtId="43" fontId="26" fillId="34" borderId="86" xfId="49" applyNumberFormat="1" applyFont="1" applyFill="1" applyBorder="1" applyAlignment="1" applyProtection="1">
      <alignment horizontal="center" vertical="center" wrapText="1"/>
      <protection locked="0"/>
    </xf>
    <xf numFmtId="43" fontId="26" fillId="34" borderId="30" xfId="49" applyNumberFormat="1" applyFont="1" applyFill="1" applyBorder="1" applyAlignment="1" applyProtection="1">
      <alignment horizontal="center" vertical="center" wrapText="1"/>
      <protection locked="0"/>
    </xf>
    <xf numFmtId="0" fontId="21" fillId="33" borderId="49" xfId="49" applyNumberFormat="1" applyFont="1" applyFill="1" applyBorder="1" applyAlignment="1" applyProtection="1">
      <alignment horizontal="center" vertical="center" wrapText="1"/>
      <protection locked="0"/>
    </xf>
    <xf numFmtId="0" fontId="21" fillId="33" borderId="71" xfId="49" applyNumberFormat="1" applyFont="1" applyFill="1" applyBorder="1" applyAlignment="1" applyProtection="1">
      <alignment horizontal="center" vertical="center" wrapText="1"/>
      <protection locked="0"/>
    </xf>
    <xf numFmtId="0" fontId="21" fillId="33" borderId="72" xfId="49" applyNumberFormat="1" applyFont="1" applyFill="1" applyBorder="1" applyAlignment="1" applyProtection="1">
      <alignment horizontal="center" vertical="center" wrapText="1"/>
      <protection locked="0"/>
    </xf>
    <xf numFmtId="49" fontId="21" fillId="34" borderId="87" xfId="49" applyNumberFormat="1" applyFont="1" applyFill="1" applyBorder="1" applyAlignment="1" applyProtection="1">
      <alignment horizontal="center" vertical="center" wrapText="1"/>
      <protection locked="0"/>
    </xf>
    <xf numFmtId="49" fontId="21" fillId="34" borderId="88" xfId="49" applyNumberFormat="1" applyFont="1" applyFill="1" applyBorder="1" applyAlignment="1" applyProtection="1">
      <alignment horizontal="center" vertical="center" wrapText="1"/>
      <protection locked="0"/>
    </xf>
    <xf numFmtId="49" fontId="21" fillId="34" borderId="89" xfId="49" applyNumberFormat="1" applyFont="1" applyFill="1" applyBorder="1" applyAlignment="1" applyProtection="1">
      <alignment horizontal="center" vertical="center" wrapText="1"/>
      <protection locked="0"/>
    </xf>
    <xf numFmtId="49" fontId="21" fillId="34" borderId="90" xfId="49" applyNumberFormat="1" applyFont="1" applyFill="1" applyBorder="1" applyAlignment="1" applyProtection="1">
      <alignment horizontal="center" vertical="center" wrapText="1"/>
      <protection locked="0"/>
    </xf>
    <xf numFmtId="49" fontId="21" fillId="34" borderId="91" xfId="49" applyNumberFormat="1" applyFont="1" applyFill="1" applyBorder="1" applyAlignment="1" applyProtection="1">
      <alignment horizontal="center" vertical="center" wrapText="1"/>
      <protection locked="0"/>
    </xf>
    <xf numFmtId="49" fontId="21" fillId="34" borderId="92" xfId="49" applyNumberFormat="1" applyFont="1" applyFill="1" applyBorder="1" applyAlignment="1" applyProtection="1">
      <alignment horizontal="center" vertical="center" wrapText="1"/>
      <protection locked="0"/>
    </xf>
    <xf numFmtId="43" fontId="26" fillId="34" borderId="41" xfId="49" applyNumberFormat="1" applyFont="1" applyFill="1" applyBorder="1" applyAlignment="1" applyProtection="1">
      <alignment horizontal="center" vertical="center" wrapText="1"/>
      <protection locked="0"/>
    </xf>
    <xf numFmtId="43" fontId="26" fillId="34" borderId="93" xfId="49" applyNumberFormat="1" applyFont="1" applyFill="1" applyBorder="1" applyAlignment="1" applyProtection="1">
      <alignment horizontal="center" vertical="center" wrapText="1"/>
      <protection locked="0"/>
    </xf>
    <xf numFmtId="43" fontId="26" fillId="34" borderId="31" xfId="49" applyNumberFormat="1" applyFont="1" applyFill="1" applyBorder="1" applyAlignment="1" applyProtection="1">
      <alignment horizontal="center" vertical="center" wrapText="1"/>
      <protection locked="0"/>
    </xf>
    <xf numFmtId="49" fontId="22" fillId="34" borderId="56" xfId="49" applyNumberFormat="1" applyFont="1" applyFill="1" applyBorder="1" applyAlignment="1" applyProtection="1">
      <alignment horizontal="center" vertical="center" wrapText="1"/>
      <protection locked="0"/>
    </xf>
    <xf numFmtId="49" fontId="22" fillId="34" borderId="55" xfId="49" applyNumberFormat="1" applyFont="1" applyFill="1" applyBorder="1" applyAlignment="1" applyProtection="1">
      <alignment horizontal="center" vertical="center" wrapText="1"/>
      <protection locked="0"/>
    </xf>
    <xf numFmtId="49" fontId="21" fillId="34" borderId="56" xfId="49" applyNumberFormat="1" applyFont="1" applyFill="1" applyBorder="1" applyAlignment="1" applyProtection="1">
      <alignment horizontal="center" vertical="center" wrapText="1"/>
      <protection locked="0"/>
    </xf>
    <xf numFmtId="49" fontId="21" fillId="34" borderId="55" xfId="49" applyNumberFormat="1" applyFont="1" applyFill="1" applyBorder="1" applyAlignment="1" applyProtection="1">
      <alignment horizontal="center" vertical="center" wrapText="1"/>
      <protection locked="0"/>
    </xf>
    <xf numFmtId="49" fontId="21" fillId="34" borderId="85" xfId="49" applyNumberFormat="1" applyFont="1" applyFill="1" applyBorder="1" applyAlignment="1" applyProtection="1">
      <alignment horizontal="center" vertical="center" wrapText="1"/>
      <protection locked="0"/>
    </xf>
    <xf numFmtId="49" fontId="21" fillId="34" borderId="30" xfId="49" applyNumberFormat="1" applyFont="1" applyFill="1" applyBorder="1" applyAlignment="1" applyProtection="1">
      <alignment horizontal="center" vertical="center" wrapText="1"/>
      <protection locked="0"/>
    </xf>
  </cellXfs>
  <cellStyles count="4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2" xfId="49"/>
    <cellStyle name="Normalny 3" xfId="50"/>
    <cellStyle name="Normalny_1.2" xfId="51"/>
    <cellStyle name="Normalny_załączniki do projektu budżetu 2006_2" xfId="52"/>
    <cellStyle name="Obliczenia" xfId="53"/>
    <cellStyle name="Suma" xfId="54"/>
    <cellStyle name="Tekst objaśnienia" xfId="55"/>
    <cellStyle name="Tekst ostrzeżenia" xfId="56"/>
    <cellStyle name="Tytuł" xfId="57"/>
    <cellStyle name="Uwaga" xfId="58"/>
    <cellStyle name="Złe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228"/>
  <sheetViews>
    <sheetView showGridLines="0" tabSelected="1" workbookViewId="0" topLeftCell="A1">
      <selection activeCell="J11" sqref="J11"/>
    </sheetView>
  </sheetViews>
  <sheetFormatPr defaultColWidth="9.33203125" defaultRowHeight="12.75"/>
  <cols>
    <col min="1" max="1" width="7.66015625" style="1" customWidth="1"/>
    <col min="2" max="2" width="8.33203125" style="1" customWidth="1"/>
    <col min="3" max="3" width="6.33203125" style="1" customWidth="1"/>
    <col min="4" max="4" width="41.33203125" style="1" customWidth="1"/>
    <col min="5" max="5" width="17.16015625" style="2" customWidth="1"/>
    <col min="6" max="6" width="16.5" style="3" customWidth="1"/>
    <col min="7" max="7" width="11.5" style="4" customWidth="1"/>
  </cols>
  <sheetData>
    <row r="1" spans="1:7" ht="39.75" customHeight="1">
      <c r="A1" s="243" t="s">
        <v>362</v>
      </c>
      <c r="B1" s="244"/>
      <c r="C1" s="244"/>
      <c r="D1" s="244"/>
      <c r="E1" s="244"/>
      <c r="F1" s="244"/>
      <c r="G1" s="244"/>
    </row>
    <row r="2" spans="1:7" ht="13.5" customHeight="1">
      <c r="A2" s="244"/>
      <c r="B2" s="244"/>
      <c r="C2" s="244"/>
      <c r="D2" s="244"/>
      <c r="E2" s="244"/>
      <c r="F2" s="244"/>
      <c r="G2" s="244"/>
    </row>
    <row r="3" spans="1:7" ht="13.5" customHeight="1">
      <c r="A3" s="244"/>
      <c r="B3" s="244"/>
      <c r="C3" s="244"/>
      <c r="D3" s="244"/>
      <c r="E3" s="244"/>
      <c r="F3" s="244"/>
      <c r="G3" s="244"/>
    </row>
    <row r="4" spans="1:7" ht="13.5" customHeight="1" thickBot="1">
      <c r="A4" s="240"/>
      <c r="B4" s="240"/>
      <c r="C4" s="241"/>
      <c r="D4" s="241"/>
      <c r="E4" s="60"/>
      <c r="F4" s="61"/>
      <c r="G4" s="62"/>
    </row>
    <row r="5" spans="1:7" ht="42.75" customHeight="1">
      <c r="A5" s="63" t="s">
        <v>0</v>
      </c>
      <c r="B5" s="64" t="s">
        <v>1</v>
      </c>
      <c r="C5" s="64" t="s">
        <v>2</v>
      </c>
      <c r="D5" s="65" t="s">
        <v>3</v>
      </c>
      <c r="E5" s="66" t="s">
        <v>151</v>
      </c>
      <c r="F5" s="67" t="s">
        <v>363</v>
      </c>
      <c r="G5" s="68" t="s">
        <v>145</v>
      </c>
    </row>
    <row r="6" spans="1:7" s="5" customFormat="1" ht="14.25" customHeight="1">
      <c r="A6" s="69" t="s">
        <v>4</v>
      </c>
      <c r="B6" s="70" t="s">
        <v>5</v>
      </c>
      <c r="C6" s="70" t="s">
        <v>6</v>
      </c>
      <c r="D6" s="71" t="s">
        <v>7</v>
      </c>
      <c r="E6" s="72">
        <v>5</v>
      </c>
      <c r="F6" s="73">
        <v>6</v>
      </c>
      <c r="G6" s="74">
        <v>7</v>
      </c>
    </row>
    <row r="7" spans="1:7" ht="13.5" customHeight="1">
      <c r="A7" s="229" t="s">
        <v>8</v>
      </c>
      <c r="B7" s="230"/>
      <c r="C7" s="230"/>
      <c r="D7" s="231"/>
      <c r="E7" s="75"/>
      <c r="F7" s="76"/>
      <c r="G7" s="27"/>
    </row>
    <row r="8" spans="1:7" ht="13.5" customHeight="1">
      <c r="A8" s="32" t="s">
        <v>16</v>
      </c>
      <c r="B8" s="33"/>
      <c r="C8" s="33"/>
      <c r="D8" s="77" t="s">
        <v>17</v>
      </c>
      <c r="E8" s="28">
        <f aca="true" t="shared" si="0" ref="E8:F10">SUM(E10)</f>
        <v>231080</v>
      </c>
      <c r="F8" s="28">
        <f t="shared" si="0"/>
        <v>113185.33</v>
      </c>
      <c r="G8" s="27">
        <f aca="true" t="shared" si="1" ref="G8:G65">SUM(F8/E8)*100</f>
        <v>48.9810152328198</v>
      </c>
    </row>
    <row r="9" spans="1:7" ht="63" customHeight="1">
      <c r="A9" s="32"/>
      <c r="B9" s="33"/>
      <c r="C9" s="33"/>
      <c r="D9" s="77" t="s">
        <v>11</v>
      </c>
      <c r="E9" s="28">
        <f t="shared" si="0"/>
        <v>0</v>
      </c>
      <c r="F9" s="28">
        <f t="shared" si="0"/>
        <v>0</v>
      </c>
      <c r="G9" s="27">
        <v>0</v>
      </c>
    </row>
    <row r="10" spans="1:7" ht="13.5" customHeight="1">
      <c r="A10" s="32"/>
      <c r="B10" s="33" t="s">
        <v>18</v>
      </c>
      <c r="C10" s="33"/>
      <c r="D10" s="77" t="s">
        <v>19</v>
      </c>
      <c r="E10" s="28">
        <f t="shared" si="0"/>
        <v>231080</v>
      </c>
      <c r="F10" s="29">
        <f t="shared" si="0"/>
        <v>113185.33</v>
      </c>
      <c r="G10" s="27">
        <f t="shared" si="1"/>
        <v>48.9810152328198</v>
      </c>
    </row>
    <row r="11" spans="1:7" ht="63.75" customHeight="1">
      <c r="A11" s="32"/>
      <c r="B11" s="33"/>
      <c r="C11" s="33"/>
      <c r="D11" s="77" t="s">
        <v>11</v>
      </c>
      <c r="E11" s="28">
        <v>0</v>
      </c>
      <c r="F11" s="28">
        <v>0</v>
      </c>
      <c r="G11" s="27">
        <v>0</v>
      </c>
    </row>
    <row r="12" spans="1:7" ht="60" customHeight="1">
      <c r="A12" s="32"/>
      <c r="B12" s="33"/>
      <c r="C12" s="33" t="s">
        <v>20</v>
      </c>
      <c r="D12" s="77" t="s">
        <v>21</v>
      </c>
      <c r="E12" s="28">
        <v>231080</v>
      </c>
      <c r="F12" s="29">
        <v>113185.33</v>
      </c>
      <c r="G12" s="27">
        <f t="shared" si="1"/>
        <v>48.9810152328198</v>
      </c>
    </row>
    <row r="13" spans="1:7" ht="13.5" customHeight="1">
      <c r="A13" s="32" t="s">
        <v>22</v>
      </c>
      <c r="B13" s="33"/>
      <c r="C13" s="33"/>
      <c r="D13" s="77" t="s">
        <v>23</v>
      </c>
      <c r="E13" s="28">
        <f>SUM(E15+E23)</f>
        <v>4537182</v>
      </c>
      <c r="F13" s="28">
        <f>SUM(F15+F23)</f>
        <v>604718.49</v>
      </c>
      <c r="G13" s="27">
        <f t="shared" si="1"/>
        <v>13.328063322123732</v>
      </c>
    </row>
    <row r="14" spans="1:7" ht="61.5" customHeight="1">
      <c r="A14" s="32"/>
      <c r="B14" s="33"/>
      <c r="C14" s="33"/>
      <c r="D14" s="77" t="s">
        <v>11</v>
      </c>
      <c r="E14" s="28">
        <f>SUM(E16+E24)</f>
        <v>0</v>
      </c>
      <c r="F14" s="28">
        <v>0</v>
      </c>
      <c r="G14" s="30">
        <v>0</v>
      </c>
    </row>
    <row r="15" spans="1:7" ht="13.5" customHeight="1">
      <c r="A15" s="32"/>
      <c r="B15" s="33" t="s">
        <v>24</v>
      </c>
      <c r="C15" s="33"/>
      <c r="D15" s="77" t="s">
        <v>25</v>
      </c>
      <c r="E15" s="28">
        <f>SUM(E17:E22)</f>
        <v>2792655</v>
      </c>
      <c r="F15" s="28">
        <f>SUM(F17:F22)</f>
        <v>311720.73</v>
      </c>
      <c r="G15" s="27">
        <f t="shared" si="1"/>
        <v>11.162163962250975</v>
      </c>
    </row>
    <row r="16" spans="1:7" ht="53.25" customHeight="1">
      <c r="A16" s="32"/>
      <c r="B16" s="33"/>
      <c r="C16" s="33"/>
      <c r="D16" s="77" t="s">
        <v>11</v>
      </c>
      <c r="E16" s="28">
        <v>0</v>
      </c>
      <c r="F16" s="28">
        <v>0</v>
      </c>
      <c r="G16" s="30">
        <v>0</v>
      </c>
    </row>
    <row r="17" spans="1:7" ht="36.75" customHeight="1">
      <c r="A17" s="32"/>
      <c r="B17" s="33"/>
      <c r="C17" s="33" t="s">
        <v>364</v>
      </c>
      <c r="D17" s="77" t="s">
        <v>365</v>
      </c>
      <c r="E17" s="78">
        <v>0</v>
      </c>
      <c r="F17" s="29">
        <v>191927.12</v>
      </c>
      <c r="G17" s="27">
        <v>0</v>
      </c>
    </row>
    <row r="18" spans="1:7" ht="36.75" customHeight="1">
      <c r="A18" s="32"/>
      <c r="B18" s="33"/>
      <c r="C18" s="33" t="s">
        <v>179</v>
      </c>
      <c r="D18" s="77" t="s">
        <v>180</v>
      </c>
      <c r="E18" s="78">
        <v>0</v>
      </c>
      <c r="F18" s="29">
        <v>1500</v>
      </c>
      <c r="G18" s="27">
        <v>0</v>
      </c>
    </row>
    <row r="19" spans="1:7" ht="36.75" customHeight="1">
      <c r="A19" s="32"/>
      <c r="B19" s="33"/>
      <c r="C19" s="33" t="s">
        <v>89</v>
      </c>
      <c r="D19" s="77" t="s">
        <v>90</v>
      </c>
      <c r="E19" s="78">
        <v>0</v>
      </c>
      <c r="F19" s="29">
        <v>11.26</v>
      </c>
      <c r="G19" s="27">
        <v>0</v>
      </c>
    </row>
    <row r="20" spans="1:7" ht="20.25" customHeight="1">
      <c r="A20" s="32"/>
      <c r="B20" s="33"/>
      <c r="C20" s="33" t="s">
        <v>26</v>
      </c>
      <c r="D20" s="77" t="s">
        <v>27</v>
      </c>
      <c r="E20" s="78">
        <v>60000</v>
      </c>
      <c r="F20" s="29">
        <v>118282.35</v>
      </c>
      <c r="G20" s="27">
        <f>SUM(F20/E20)*100</f>
        <v>197.13725000000002</v>
      </c>
    </row>
    <row r="21" spans="1:7" ht="30" customHeight="1">
      <c r="A21" s="32"/>
      <c r="B21" s="33"/>
      <c r="C21" s="33" t="s">
        <v>28</v>
      </c>
      <c r="D21" s="77" t="s">
        <v>29</v>
      </c>
      <c r="E21" s="78">
        <v>1059849</v>
      </c>
      <c r="F21" s="29">
        <v>0</v>
      </c>
      <c r="G21" s="27">
        <f>SUM(F21/E21)*100</f>
        <v>0</v>
      </c>
    </row>
    <row r="22" spans="1:7" ht="47.25" customHeight="1">
      <c r="A22" s="32"/>
      <c r="B22" s="33"/>
      <c r="C22" s="33" t="s">
        <v>30</v>
      </c>
      <c r="D22" s="77" t="s">
        <v>31</v>
      </c>
      <c r="E22" s="28">
        <v>1672806</v>
      </c>
      <c r="F22" s="29">
        <v>0</v>
      </c>
      <c r="G22" s="27">
        <f t="shared" si="1"/>
        <v>0</v>
      </c>
    </row>
    <row r="23" spans="1:7" ht="22.5" customHeight="1">
      <c r="A23" s="32"/>
      <c r="B23" s="33" t="s">
        <v>32</v>
      </c>
      <c r="C23" s="33"/>
      <c r="D23" s="77" t="s">
        <v>33</v>
      </c>
      <c r="E23" s="28">
        <f>SUM(E25:E26)</f>
        <v>1744527</v>
      </c>
      <c r="F23" s="28">
        <f>SUM(F25:F26)</f>
        <v>292997.76</v>
      </c>
      <c r="G23" s="27">
        <f t="shared" si="1"/>
        <v>16.795255103532362</v>
      </c>
    </row>
    <row r="24" spans="1:7" ht="50.25" customHeight="1">
      <c r="A24" s="32"/>
      <c r="B24" s="33"/>
      <c r="C24" s="33"/>
      <c r="D24" s="77" t="s">
        <v>11</v>
      </c>
      <c r="E24" s="28">
        <v>0</v>
      </c>
      <c r="F24" s="28">
        <v>0</v>
      </c>
      <c r="G24" s="30">
        <v>0</v>
      </c>
    </row>
    <row r="25" spans="1:7" ht="40.5" customHeight="1">
      <c r="A25" s="32"/>
      <c r="B25" s="33"/>
      <c r="C25" s="33" t="s">
        <v>28</v>
      </c>
      <c r="D25" s="77" t="s">
        <v>29</v>
      </c>
      <c r="E25" s="28">
        <v>1400000</v>
      </c>
      <c r="F25" s="28">
        <v>0</v>
      </c>
      <c r="G25" s="79">
        <f t="shared" si="1"/>
        <v>0</v>
      </c>
    </row>
    <row r="26" spans="1:7" ht="52.5" customHeight="1">
      <c r="A26" s="32"/>
      <c r="B26" s="33"/>
      <c r="C26" s="33" t="s">
        <v>30</v>
      </c>
      <c r="D26" s="77" t="s">
        <v>31</v>
      </c>
      <c r="E26" s="28">
        <v>344527</v>
      </c>
      <c r="F26" s="28">
        <v>292997.76</v>
      </c>
      <c r="G26" s="27">
        <f t="shared" si="1"/>
        <v>85.04348280396022</v>
      </c>
    </row>
    <row r="27" spans="1:7" ht="18" customHeight="1">
      <c r="A27" s="32" t="s">
        <v>34</v>
      </c>
      <c r="B27" s="33"/>
      <c r="C27" s="33"/>
      <c r="D27" s="77" t="s">
        <v>35</v>
      </c>
      <c r="E27" s="28">
        <f>SUM(E29)</f>
        <v>1560684</v>
      </c>
      <c r="F27" s="28">
        <f>SUM(F29)</f>
        <v>617289.7899999999</v>
      </c>
      <c r="G27" s="27">
        <f t="shared" si="1"/>
        <v>39.55251607628449</v>
      </c>
    </row>
    <row r="28" spans="1:7" ht="52.5" customHeight="1">
      <c r="A28" s="32"/>
      <c r="B28" s="33"/>
      <c r="C28" s="33"/>
      <c r="D28" s="77" t="s">
        <v>11</v>
      </c>
      <c r="E28" s="28">
        <f>SUM(E30)</f>
        <v>0</v>
      </c>
      <c r="F28" s="28">
        <f>SUM(F30)</f>
        <v>0</v>
      </c>
      <c r="G28" s="27">
        <v>0</v>
      </c>
    </row>
    <row r="29" spans="1:7" ht="13.5" customHeight="1">
      <c r="A29" s="32"/>
      <c r="B29" s="33" t="s">
        <v>36</v>
      </c>
      <c r="C29" s="33"/>
      <c r="D29" s="77" t="s">
        <v>37</v>
      </c>
      <c r="E29" s="28">
        <f>SUM(E31:E36)</f>
        <v>1560684</v>
      </c>
      <c r="F29" s="29">
        <f>SUM(F31:F36)</f>
        <v>617289.7899999999</v>
      </c>
      <c r="G29" s="27">
        <f t="shared" si="1"/>
        <v>39.55251607628449</v>
      </c>
    </row>
    <row r="30" spans="1:7" ht="53.25" customHeight="1">
      <c r="A30" s="32"/>
      <c r="B30" s="33"/>
      <c r="C30" s="33"/>
      <c r="D30" s="77" t="s">
        <v>11</v>
      </c>
      <c r="E30" s="28">
        <v>0</v>
      </c>
      <c r="F30" s="28">
        <v>0</v>
      </c>
      <c r="G30" s="27">
        <v>0</v>
      </c>
    </row>
    <row r="31" spans="1:7" ht="53.25" customHeight="1">
      <c r="A31" s="32"/>
      <c r="B31" s="33"/>
      <c r="C31" s="33" t="s">
        <v>56</v>
      </c>
      <c r="D31" s="77" t="s">
        <v>169</v>
      </c>
      <c r="E31" s="28">
        <v>2401</v>
      </c>
      <c r="F31" s="28">
        <v>3837.9</v>
      </c>
      <c r="G31" s="27">
        <f>SUM(F31/E31)*100</f>
        <v>159.84589754269055</v>
      </c>
    </row>
    <row r="32" spans="1:7" ht="60" customHeight="1">
      <c r="A32" s="32"/>
      <c r="B32" s="33"/>
      <c r="C32" s="33" t="s">
        <v>57</v>
      </c>
      <c r="D32" s="77" t="s">
        <v>58</v>
      </c>
      <c r="E32" s="28">
        <v>1353283</v>
      </c>
      <c r="F32" s="28">
        <v>428310.04</v>
      </c>
      <c r="G32" s="27">
        <f>SUM(F32/E32)*100</f>
        <v>31.649702242620354</v>
      </c>
    </row>
    <row r="33" spans="1:7" ht="27.75" customHeight="1">
      <c r="A33" s="32"/>
      <c r="B33" s="33"/>
      <c r="C33" s="33" t="s">
        <v>89</v>
      </c>
      <c r="D33" s="77" t="s">
        <v>90</v>
      </c>
      <c r="E33" s="28">
        <v>0</v>
      </c>
      <c r="F33" s="28">
        <v>8214.29</v>
      </c>
      <c r="G33" s="27">
        <v>0</v>
      </c>
    </row>
    <row r="34" spans="1:7" ht="21.75" customHeight="1">
      <c r="A34" s="32"/>
      <c r="B34" s="33"/>
      <c r="C34" s="33" t="s">
        <v>26</v>
      </c>
      <c r="D34" s="77" t="s">
        <v>27</v>
      </c>
      <c r="E34" s="28">
        <v>1000</v>
      </c>
      <c r="F34" s="29">
        <v>11322.41</v>
      </c>
      <c r="G34" s="27">
        <f>SUM(F34/E34)*100</f>
        <v>1132.241</v>
      </c>
    </row>
    <row r="35" spans="1:7" ht="46.5" customHeight="1">
      <c r="A35" s="32"/>
      <c r="B35" s="33"/>
      <c r="C35" s="33" t="s">
        <v>14</v>
      </c>
      <c r="D35" s="77" t="s">
        <v>15</v>
      </c>
      <c r="E35" s="28">
        <v>50000</v>
      </c>
      <c r="F35" s="29">
        <v>39996</v>
      </c>
      <c r="G35" s="27">
        <f t="shared" si="1"/>
        <v>79.99199999999999</v>
      </c>
    </row>
    <row r="36" spans="1:7" ht="47.25" customHeight="1">
      <c r="A36" s="32"/>
      <c r="B36" s="33"/>
      <c r="C36" s="33" t="s">
        <v>123</v>
      </c>
      <c r="D36" s="77" t="s">
        <v>124</v>
      </c>
      <c r="E36" s="28">
        <v>154000</v>
      </c>
      <c r="F36" s="29">
        <v>125609.15</v>
      </c>
      <c r="G36" s="27">
        <f t="shared" si="1"/>
        <v>81.5643831168831</v>
      </c>
    </row>
    <row r="37" spans="1:7" ht="13.5" customHeight="1">
      <c r="A37" s="32" t="s">
        <v>38</v>
      </c>
      <c r="B37" s="33"/>
      <c r="C37" s="33"/>
      <c r="D37" s="77" t="s">
        <v>39</v>
      </c>
      <c r="E37" s="28">
        <f>SUM(E39+E44+E47)</f>
        <v>654300</v>
      </c>
      <c r="F37" s="28">
        <f>SUM(F39+F44+F47)</f>
        <v>361430.7</v>
      </c>
      <c r="G37" s="27">
        <f t="shared" si="1"/>
        <v>55.23929390187987</v>
      </c>
    </row>
    <row r="38" spans="1:7" ht="60.75" customHeight="1">
      <c r="A38" s="32"/>
      <c r="B38" s="33"/>
      <c r="C38" s="33"/>
      <c r="D38" s="77" t="s">
        <v>11</v>
      </c>
      <c r="E38" s="28">
        <f>SUM(E40+E45+E48)</f>
        <v>0</v>
      </c>
      <c r="F38" s="28">
        <f>SUM(F40+F45+F48)</f>
        <v>0</v>
      </c>
      <c r="G38" s="27">
        <v>0</v>
      </c>
    </row>
    <row r="39" spans="1:7" ht="31.5" customHeight="1">
      <c r="A39" s="32"/>
      <c r="B39" s="33" t="s">
        <v>40</v>
      </c>
      <c r="C39" s="33"/>
      <c r="D39" s="77" t="s">
        <v>41</v>
      </c>
      <c r="E39" s="28">
        <f>SUM(E41:E43)</f>
        <v>380300</v>
      </c>
      <c r="F39" s="29">
        <f>SUM(F41:F43)</f>
        <v>209630.7</v>
      </c>
      <c r="G39" s="27">
        <f t="shared" si="1"/>
        <v>55.12245595582436</v>
      </c>
    </row>
    <row r="40" spans="1:7" ht="61.5" customHeight="1">
      <c r="A40" s="32"/>
      <c r="B40" s="33"/>
      <c r="C40" s="33"/>
      <c r="D40" s="77" t="s">
        <v>11</v>
      </c>
      <c r="E40" s="28">
        <v>0</v>
      </c>
      <c r="F40" s="28">
        <v>0</v>
      </c>
      <c r="G40" s="30">
        <v>0</v>
      </c>
    </row>
    <row r="41" spans="1:7" ht="15" customHeight="1">
      <c r="A41" s="32"/>
      <c r="B41" s="33"/>
      <c r="C41" s="33" t="s">
        <v>42</v>
      </c>
      <c r="D41" s="77" t="s">
        <v>43</v>
      </c>
      <c r="E41" s="28">
        <v>320000</v>
      </c>
      <c r="F41" s="29">
        <v>179436.73</v>
      </c>
      <c r="G41" s="27">
        <f t="shared" si="1"/>
        <v>56.073978125000004</v>
      </c>
    </row>
    <row r="42" spans="1:7" ht="15" customHeight="1">
      <c r="A42" s="32"/>
      <c r="B42" s="33"/>
      <c r="C42" s="33" t="s">
        <v>89</v>
      </c>
      <c r="D42" s="77" t="s">
        <v>90</v>
      </c>
      <c r="E42" s="28">
        <v>300</v>
      </c>
      <c r="F42" s="29">
        <v>193.97</v>
      </c>
      <c r="G42" s="27">
        <f t="shared" si="1"/>
        <v>64.65666666666667</v>
      </c>
    </row>
    <row r="43" spans="1:7" ht="50.25" customHeight="1">
      <c r="A43" s="32"/>
      <c r="B43" s="33"/>
      <c r="C43" s="33" t="s">
        <v>14</v>
      </c>
      <c r="D43" s="77" t="s">
        <v>15</v>
      </c>
      <c r="E43" s="28">
        <v>60000</v>
      </c>
      <c r="F43" s="29">
        <v>30000</v>
      </c>
      <c r="G43" s="27">
        <f t="shared" si="1"/>
        <v>50</v>
      </c>
    </row>
    <row r="44" spans="1:7" ht="21.75" customHeight="1">
      <c r="A44" s="32"/>
      <c r="B44" s="33" t="s">
        <v>44</v>
      </c>
      <c r="C44" s="33"/>
      <c r="D44" s="77" t="s">
        <v>45</v>
      </c>
      <c r="E44" s="28">
        <f>SUM(E46)</f>
        <v>20000</v>
      </c>
      <c r="F44" s="29">
        <f>SUM(F46)</f>
        <v>15000</v>
      </c>
      <c r="G44" s="27">
        <f t="shared" si="1"/>
        <v>75</v>
      </c>
    </row>
    <row r="45" spans="1:7" ht="58.5" customHeight="1">
      <c r="A45" s="32"/>
      <c r="B45" s="33"/>
      <c r="C45" s="33"/>
      <c r="D45" s="77" t="s">
        <v>11</v>
      </c>
      <c r="E45" s="28">
        <v>0</v>
      </c>
      <c r="F45" s="28">
        <v>0</v>
      </c>
      <c r="G45" s="30">
        <v>0</v>
      </c>
    </row>
    <row r="46" spans="1:7" ht="51.75" customHeight="1">
      <c r="A46" s="32"/>
      <c r="B46" s="33"/>
      <c r="C46" s="33" t="s">
        <v>14</v>
      </c>
      <c r="D46" s="77" t="s">
        <v>15</v>
      </c>
      <c r="E46" s="28">
        <v>20000</v>
      </c>
      <c r="F46" s="29">
        <v>15000</v>
      </c>
      <c r="G46" s="27">
        <f t="shared" si="1"/>
        <v>75</v>
      </c>
    </row>
    <row r="47" spans="1:7" ht="13.5" customHeight="1">
      <c r="A47" s="32"/>
      <c r="B47" s="33" t="s">
        <v>46</v>
      </c>
      <c r="C47" s="33"/>
      <c r="D47" s="77" t="s">
        <v>47</v>
      </c>
      <c r="E47" s="28">
        <f>SUM(E49)</f>
        <v>254000</v>
      </c>
      <c r="F47" s="29">
        <f>SUM(F49)</f>
        <v>136800</v>
      </c>
      <c r="G47" s="27">
        <f t="shared" si="1"/>
        <v>53.85826771653544</v>
      </c>
    </row>
    <row r="48" spans="1:7" ht="64.5" customHeight="1">
      <c r="A48" s="32"/>
      <c r="B48" s="33"/>
      <c r="C48" s="33"/>
      <c r="D48" s="77" t="s">
        <v>11</v>
      </c>
      <c r="E48" s="28">
        <v>0</v>
      </c>
      <c r="F48" s="28">
        <v>0</v>
      </c>
      <c r="G48" s="30">
        <v>0</v>
      </c>
    </row>
    <row r="49" spans="1:7" ht="50.25" customHeight="1">
      <c r="A49" s="32"/>
      <c r="B49" s="33"/>
      <c r="C49" s="33" t="s">
        <v>14</v>
      </c>
      <c r="D49" s="77" t="s">
        <v>15</v>
      </c>
      <c r="E49" s="28">
        <v>254000</v>
      </c>
      <c r="F49" s="29">
        <v>136800</v>
      </c>
      <c r="G49" s="27">
        <f t="shared" si="1"/>
        <v>53.85826771653544</v>
      </c>
    </row>
    <row r="50" spans="1:7" ht="13.5" customHeight="1">
      <c r="A50" s="32" t="s">
        <v>48</v>
      </c>
      <c r="B50" s="33"/>
      <c r="C50" s="33"/>
      <c r="D50" s="77" t="s">
        <v>49</v>
      </c>
      <c r="E50" s="28">
        <f>SUM(E52+E55+E62)</f>
        <v>383388</v>
      </c>
      <c r="F50" s="28">
        <f>SUM(F52+F55+F62)</f>
        <v>236969.22999999998</v>
      </c>
      <c r="G50" s="27">
        <f t="shared" si="1"/>
        <v>61.809245464125105</v>
      </c>
    </row>
    <row r="51" spans="1:7" ht="54" customHeight="1">
      <c r="A51" s="32"/>
      <c r="B51" s="33"/>
      <c r="C51" s="33"/>
      <c r="D51" s="77" t="s">
        <v>11</v>
      </c>
      <c r="E51" s="28">
        <v>0</v>
      </c>
      <c r="F51" s="28">
        <v>0</v>
      </c>
      <c r="G51" s="27">
        <v>0</v>
      </c>
    </row>
    <row r="52" spans="1:7" ht="13.5" customHeight="1">
      <c r="A52" s="32"/>
      <c r="B52" s="33" t="s">
        <v>50</v>
      </c>
      <c r="C52" s="33"/>
      <c r="D52" s="77" t="s">
        <v>51</v>
      </c>
      <c r="E52" s="28">
        <f>SUM(E54)</f>
        <v>150188</v>
      </c>
      <c r="F52" s="29">
        <f>SUM(F54)</f>
        <v>80900</v>
      </c>
      <c r="G52" s="27">
        <f t="shared" si="1"/>
        <v>53.86582150371534</v>
      </c>
    </row>
    <row r="53" spans="1:7" ht="54" customHeight="1">
      <c r="A53" s="32"/>
      <c r="B53" s="33"/>
      <c r="C53" s="33"/>
      <c r="D53" s="77" t="s">
        <v>11</v>
      </c>
      <c r="E53" s="28">
        <v>0</v>
      </c>
      <c r="F53" s="28">
        <v>0</v>
      </c>
      <c r="G53" s="30">
        <v>0</v>
      </c>
    </row>
    <row r="54" spans="1:7" ht="48" customHeight="1">
      <c r="A54" s="32"/>
      <c r="B54" s="33"/>
      <c r="C54" s="33" t="s">
        <v>14</v>
      </c>
      <c r="D54" s="77" t="s">
        <v>15</v>
      </c>
      <c r="E54" s="28">
        <v>150188</v>
      </c>
      <c r="F54" s="29">
        <v>80900</v>
      </c>
      <c r="G54" s="27">
        <f t="shared" si="1"/>
        <v>53.86582150371534</v>
      </c>
    </row>
    <row r="55" spans="1:7" ht="13.5" customHeight="1">
      <c r="A55" s="32"/>
      <c r="B55" s="33" t="s">
        <v>52</v>
      </c>
      <c r="C55" s="33"/>
      <c r="D55" s="77" t="s">
        <v>53</v>
      </c>
      <c r="E55" s="28">
        <f>SUM(E57:E61)</f>
        <v>191200</v>
      </c>
      <c r="F55" s="28">
        <f>SUM(F57:F61)</f>
        <v>114069.22999999998</v>
      </c>
      <c r="G55" s="27">
        <f t="shared" si="1"/>
        <v>59.659639121338905</v>
      </c>
    </row>
    <row r="56" spans="1:7" ht="65.25" customHeight="1">
      <c r="A56" s="32"/>
      <c r="B56" s="33"/>
      <c r="C56" s="33"/>
      <c r="D56" s="77" t="s">
        <v>11</v>
      </c>
      <c r="E56" s="28">
        <v>0</v>
      </c>
      <c r="F56" s="28">
        <v>0</v>
      </c>
      <c r="G56" s="30">
        <v>0</v>
      </c>
    </row>
    <row r="57" spans="1:7" ht="25.5" customHeight="1">
      <c r="A57" s="32"/>
      <c r="B57" s="33"/>
      <c r="C57" s="33" t="s">
        <v>146</v>
      </c>
      <c r="D57" s="77" t="s">
        <v>150</v>
      </c>
      <c r="E57" s="28">
        <v>500</v>
      </c>
      <c r="F57" s="29">
        <v>450</v>
      </c>
      <c r="G57" s="80">
        <f>SUM(F57/E57)*100</f>
        <v>90</v>
      </c>
    </row>
    <row r="58" spans="1:7" ht="15" customHeight="1">
      <c r="A58" s="32"/>
      <c r="B58" s="33"/>
      <c r="C58" s="33" t="s">
        <v>42</v>
      </c>
      <c r="D58" s="77" t="s">
        <v>43</v>
      </c>
      <c r="E58" s="28">
        <v>700</v>
      </c>
      <c r="F58" s="29">
        <v>570</v>
      </c>
      <c r="G58" s="27">
        <f t="shared" si="1"/>
        <v>81.42857142857143</v>
      </c>
    </row>
    <row r="59" spans="1:7" ht="65.25" customHeight="1">
      <c r="A59" s="32"/>
      <c r="B59" s="33"/>
      <c r="C59" s="33" t="s">
        <v>57</v>
      </c>
      <c r="D59" s="77" t="s">
        <v>58</v>
      </c>
      <c r="E59" s="28">
        <v>160000</v>
      </c>
      <c r="F59" s="29">
        <v>85907.98</v>
      </c>
      <c r="G59" s="27">
        <f t="shared" si="1"/>
        <v>53.6924875</v>
      </c>
    </row>
    <row r="60" spans="1:7" ht="21" customHeight="1">
      <c r="A60" s="32"/>
      <c r="B60" s="33"/>
      <c r="C60" s="33" t="s">
        <v>89</v>
      </c>
      <c r="D60" s="77" t="s">
        <v>90</v>
      </c>
      <c r="E60" s="28">
        <v>0</v>
      </c>
      <c r="F60" s="29">
        <v>160.9</v>
      </c>
      <c r="G60" s="30">
        <v>0</v>
      </c>
    </row>
    <row r="61" spans="1:7" ht="15" customHeight="1">
      <c r="A61" s="32"/>
      <c r="B61" s="33"/>
      <c r="C61" s="33" t="s">
        <v>26</v>
      </c>
      <c r="D61" s="77" t="s">
        <v>27</v>
      </c>
      <c r="E61" s="28">
        <v>30000</v>
      </c>
      <c r="F61" s="29">
        <v>26980.35</v>
      </c>
      <c r="G61" s="27">
        <f t="shared" si="1"/>
        <v>89.9345</v>
      </c>
    </row>
    <row r="62" spans="1:7" ht="13.5" customHeight="1">
      <c r="A62" s="32"/>
      <c r="B62" s="33" t="s">
        <v>59</v>
      </c>
      <c r="C62" s="33"/>
      <c r="D62" s="77" t="s">
        <v>60</v>
      </c>
      <c r="E62" s="28">
        <f>SUM(E64:E65)</f>
        <v>42000</v>
      </c>
      <c r="F62" s="28">
        <f>SUM(F64:F65)</f>
        <v>42000</v>
      </c>
      <c r="G62" s="27">
        <f t="shared" si="1"/>
        <v>100</v>
      </c>
    </row>
    <row r="63" spans="1:7" ht="42.75" customHeight="1">
      <c r="A63" s="32"/>
      <c r="B63" s="33"/>
      <c r="C63" s="33"/>
      <c r="D63" s="77" t="s">
        <v>11</v>
      </c>
      <c r="E63" s="28">
        <v>0</v>
      </c>
      <c r="F63" s="28">
        <v>0</v>
      </c>
      <c r="G63" s="30">
        <v>0</v>
      </c>
    </row>
    <row r="64" spans="1:7" ht="49.5" customHeight="1">
      <c r="A64" s="32"/>
      <c r="B64" s="33"/>
      <c r="C64" s="33" t="s">
        <v>14</v>
      </c>
      <c r="D64" s="77" t="s">
        <v>15</v>
      </c>
      <c r="E64" s="28">
        <v>17000</v>
      </c>
      <c r="F64" s="29">
        <v>17000</v>
      </c>
      <c r="G64" s="27">
        <f t="shared" si="1"/>
        <v>100</v>
      </c>
    </row>
    <row r="65" spans="1:7" ht="43.5" customHeight="1">
      <c r="A65" s="32"/>
      <c r="B65" s="33"/>
      <c r="C65" s="33" t="s">
        <v>61</v>
      </c>
      <c r="D65" s="77" t="s">
        <v>62</v>
      </c>
      <c r="E65" s="28">
        <v>25000</v>
      </c>
      <c r="F65" s="29">
        <v>25000</v>
      </c>
      <c r="G65" s="27">
        <f t="shared" si="1"/>
        <v>100</v>
      </c>
    </row>
    <row r="66" spans="1:7" ht="23.25" customHeight="1">
      <c r="A66" s="32" t="s">
        <v>66</v>
      </c>
      <c r="B66" s="33"/>
      <c r="C66" s="33"/>
      <c r="D66" s="77" t="s">
        <v>67</v>
      </c>
      <c r="E66" s="28">
        <f>SUM(E68)</f>
        <v>3406344</v>
      </c>
      <c r="F66" s="28">
        <f>SUM(F68)</f>
        <v>2080952.29</v>
      </c>
      <c r="G66" s="27">
        <f>SUM(F66/E66)*100</f>
        <v>61.09049144772225</v>
      </c>
    </row>
    <row r="67" spans="1:7" ht="42.75" customHeight="1">
      <c r="A67" s="32"/>
      <c r="B67" s="33"/>
      <c r="C67" s="33"/>
      <c r="D67" s="77" t="s">
        <v>11</v>
      </c>
      <c r="E67" s="28">
        <f>SUM(E69)</f>
        <v>0</v>
      </c>
      <c r="F67" s="28">
        <f>SUM(F69)</f>
        <v>0</v>
      </c>
      <c r="G67" s="27">
        <v>0</v>
      </c>
    </row>
    <row r="68" spans="1:7" ht="27" customHeight="1">
      <c r="A68" s="32"/>
      <c r="B68" s="33" t="s">
        <v>68</v>
      </c>
      <c r="C68" s="33"/>
      <c r="D68" s="77" t="s">
        <v>69</v>
      </c>
      <c r="E68" s="28">
        <f>SUM(E71)</f>
        <v>3406344</v>
      </c>
      <c r="F68" s="28">
        <f>SUM(F70:F71)</f>
        <v>2080952.29</v>
      </c>
      <c r="G68" s="27">
        <f>SUM(F68/E68)*100</f>
        <v>61.09049144772225</v>
      </c>
    </row>
    <row r="69" spans="1:7" ht="60" customHeight="1">
      <c r="A69" s="32"/>
      <c r="B69" s="33"/>
      <c r="C69" s="33"/>
      <c r="D69" s="77" t="s">
        <v>11</v>
      </c>
      <c r="E69" s="28">
        <v>0</v>
      </c>
      <c r="F69" s="28">
        <v>0</v>
      </c>
      <c r="G69" s="30">
        <v>0</v>
      </c>
    </row>
    <row r="70" spans="1:7" ht="18.75" customHeight="1">
      <c r="A70" s="32"/>
      <c r="B70" s="33"/>
      <c r="C70" s="33" t="s">
        <v>89</v>
      </c>
      <c r="D70" s="77" t="s">
        <v>90</v>
      </c>
      <c r="E70" s="28">
        <v>0</v>
      </c>
      <c r="F70" s="29">
        <v>1908.29</v>
      </c>
      <c r="G70" s="30">
        <v>0</v>
      </c>
    </row>
    <row r="71" spans="1:7" ht="43.5" customHeight="1">
      <c r="A71" s="32"/>
      <c r="B71" s="33"/>
      <c r="C71" s="33" t="s">
        <v>14</v>
      </c>
      <c r="D71" s="77" t="s">
        <v>15</v>
      </c>
      <c r="E71" s="28">
        <v>3406344</v>
      </c>
      <c r="F71" s="29">
        <v>2079044</v>
      </c>
      <c r="G71" s="27">
        <f>SUM(F71/E71)*100</f>
        <v>61.03446980105356</v>
      </c>
    </row>
    <row r="72" spans="1:7" ht="54" customHeight="1">
      <c r="A72" s="32" t="s">
        <v>71</v>
      </c>
      <c r="B72" s="33"/>
      <c r="C72" s="33"/>
      <c r="D72" s="77" t="s">
        <v>72</v>
      </c>
      <c r="E72" s="28">
        <f>SUM(E74+E79)</f>
        <v>6743081</v>
      </c>
      <c r="F72" s="28">
        <f>SUM(F74+F79)</f>
        <v>3090459.59</v>
      </c>
      <c r="G72" s="27">
        <f>SUM(F72/E72)*100</f>
        <v>45.83156557069387</v>
      </c>
    </row>
    <row r="73" spans="1:7" ht="58.5" customHeight="1">
      <c r="A73" s="32"/>
      <c r="B73" s="33"/>
      <c r="C73" s="33"/>
      <c r="D73" s="77" t="s">
        <v>11</v>
      </c>
      <c r="E73" s="28">
        <v>0</v>
      </c>
      <c r="F73" s="28">
        <v>0</v>
      </c>
      <c r="G73" s="30">
        <v>0</v>
      </c>
    </row>
    <row r="74" spans="1:7" ht="42.75" customHeight="1">
      <c r="A74" s="32"/>
      <c r="B74" s="33" t="s">
        <v>153</v>
      </c>
      <c r="C74" s="33"/>
      <c r="D74" s="77" t="s">
        <v>154</v>
      </c>
      <c r="E74" s="28">
        <f>SUM(E76:E78)</f>
        <v>1338730</v>
      </c>
      <c r="F74" s="28">
        <f>SUM(F76:F78)</f>
        <v>609579.25</v>
      </c>
      <c r="G74" s="27">
        <f>SUM(F74/E74)*100</f>
        <v>45.53414430094194</v>
      </c>
    </row>
    <row r="75" spans="1:7" ht="60.75" customHeight="1">
      <c r="A75" s="32"/>
      <c r="B75" s="33"/>
      <c r="C75" s="33"/>
      <c r="D75" s="77" t="s">
        <v>11</v>
      </c>
      <c r="E75" s="28">
        <v>0</v>
      </c>
      <c r="F75" s="28">
        <v>0</v>
      </c>
      <c r="G75" s="30">
        <v>0</v>
      </c>
    </row>
    <row r="76" spans="1:7" ht="33" customHeight="1">
      <c r="A76" s="32"/>
      <c r="B76" s="33"/>
      <c r="C76" s="33" t="s">
        <v>54</v>
      </c>
      <c r="D76" s="77" t="s">
        <v>55</v>
      </c>
      <c r="E76" s="28">
        <v>1323730</v>
      </c>
      <c r="F76" s="28">
        <v>593784.25</v>
      </c>
      <c r="G76" s="30">
        <f>SUM(F76/E76)*100</f>
        <v>44.85690057640153</v>
      </c>
    </row>
    <row r="77" spans="1:7" ht="33" customHeight="1">
      <c r="A77" s="32"/>
      <c r="B77" s="33"/>
      <c r="C77" s="33" t="s">
        <v>155</v>
      </c>
      <c r="D77" s="77" t="s">
        <v>156</v>
      </c>
      <c r="E77" s="28">
        <v>10000</v>
      </c>
      <c r="F77" s="28">
        <v>11240</v>
      </c>
      <c r="G77" s="30">
        <f>SUM(F77/E77)*100</f>
        <v>112.4</v>
      </c>
    </row>
    <row r="78" spans="1:7" ht="31.5" customHeight="1">
      <c r="A78" s="32"/>
      <c r="B78" s="33"/>
      <c r="C78" s="33" t="s">
        <v>26</v>
      </c>
      <c r="D78" s="77" t="s">
        <v>27</v>
      </c>
      <c r="E78" s="28">
        <v>5000</v>
      </c>
      <c r="F78" s="28">
        <v>4555</v>
      </c>
      <c r="G78" s="30">
        <f>SUM(F78/E78)*100</f>
        <v>91.10000000000001</v>
      </c>
    </row>
    <row r="79" spans="1:7" ht="24.75" customHeight="1">
      <c r="A79" s="32"/>
      <c r="B79" s="33" t="s">
        <v>76</v>
      </c>
      <c r="C79" s="33"/>
      <c r="D79" s="77" t="s">
        <v>73</v>
      </c>
      <c r="E79" s="28">
        <f>SUM(E81:E82)</f>
        <v>5404351</v>
      </c>
      <c r="F79" s="28">
        <f>SUM(F81:F82)</f>
        <v>2480880.34</v>
      </c>
      <c r="G79" s="27">
        <f>SUM(F79/E79)*100</f>
        <v>45.90524079579583</v>
      </c>
    </row>
    <row r="80" spans="1:7" ht="55.5" customHeight="1">
      <c r="A80" s="32"/>
      <c r="B80" s="33"/>
      <c r="C80" s="33"/>
      <c r="D80" s="77" t="s">
        <v>11</v>
      </c>
      <c r="E80" s="28">
        <v>0</v>
      </c>
      <c r="F80" s="28">
        <v>0</v>
      </c>
      <c r="G80" s="30">
        <v>0</v>
      </c>
    </row>
    <row r="81" spans="1:7" ht="15" customHeight="1">
      <c r="A81" s="32"/>
      <c r="B81" s="33"/>
      <c r="C81" s="33" t="s">
        <v>77</v>
      </c>
      <c r="D81" s="77" t="s">
        <v>78</v>
      </c>
      <c r="E81" s="28">
        <v>5043051</v>
      </c>
      <c r="F81" s="29">
        <v>2233829</v>
      </c>
      <c r="G81" s="27">
        <f>SUM(F81/E81)*100</f>
        <v>44.2951895588603</v>
      </c>
    </row>
    <row r="82" spans="1:7" ht="15" customHeight="1">
      <c r="A82" s="32"/>
      <c r="B82" s="33"/>
      <c r="C82" s="33" t="s">
        <v>74</v>
      </c>
      <c r="D82" s="77" t="s">
        <v>75</v>
      </c>
      <c r="E82" s="28">
        <v>361300</v>
      </c>
      <c r="F82" s="29">
        <v>247051.34</v>
      </c>
      <c r="G82" s="27">
        <f>SUM(F82/E82)*100</f>
        <v>68.37845004151674</v>
      </c>
    </row>
    <row r="83" spans="1:7" ht="13.5" customHeight="1">
      <c r="A83" s="32" t="s">
        <v>79</v>
      </c>
      <c r="B83" s="33"/>
      <c r="C83" s="33"/>
      <c r="D83" s="77" t="s">
        <v>80</v>
      </c>
      <c r="E83" s="28">
        <f>SUM(E85+E88+E91+E94)</f>
        <v>32679011</v>
      </c>
      <c r="F83" s="28">
        <f>SUM(F85+F88+F91+F94)</f>
        <v>19083575.07</v>
      </c>
      <c r="G83" s="27">
        <f>SUM(F83/E83)*100</f>
        <v>58.39703983085657</v>
      </c>
    </row>
    <row r="84" spans="1:7" ht="57.75" customHeight="1">
      <c r="A84" s="32"/>
      <c r="B84" s="33"/>
      <c r="C84" s="33"/>
      <c r="D84" s="77" t="s">
        <v>11</v>
      </c>
      <c r="E84" s="28">
        <v>0</v>
      </c>
      <c r="F84" s="28">
        <v>0</v>
      </c>
      <c r="G84" s="30">
        <v>0</v>
      </c>
    </row>
    <row r="85" spans="1:7" ht="30" customHeight="1">
      <c r="A85" s="32"/>
      <c r="B85" s="33" t="s">
        <v>81</v>
      </c>
      <c r="C85" s="33"/>
      <c r="D85" s="77" t="s">
        <v>82</v>
      </c>
      <c r="E85" s="28">
        <f>SUM(E87)</f>
        <v>23817093</v>
      </c>
      <c r="F85" s="28">
        <f>SUM(F87)</f>
        <v>14656672</v>
      </c>
      <c r="G85" s="27">
        <f>SUM(F85/E85)*100</f>
        <v>61.538458954667554</v>
      </c>
    </row>
    <row r="86" spans="1:7" ht="59.25" customHeight="1">
      <c r="A86" s="32"/>
      <c r="B86" s="33"/>
      <c r="C86" s="33"/>
      <c r="D86" s="77" t="s">
        <v>11</v>
      </c>
      <c r="E86" s="28">
        <v>0</v>
      </c>
      <c r="F86" s="28">
        <v>0</v>
      </c>
      <c r="G86" s="30">
        <v>0</v>
      </c>
    </row>
    <row r="87" spans="1:7" ht="15" customHeight="1">
      <c r="A87" s="32"/>
      <c r="B87" s="33"/>
      <c r="C87" s="33" t="s">
        <v>83</v>
      </c>
      <c r="D87" s="77" t="s">
        <v>84</v>
      </c>
      <c r="E87" s="28">
        <v>23817093</v>
      </c>
      <c r="F87" s="29">
        <v>14656672</v>
      </c>
      <c r="G87" s="27">
        <f>SUM(F87/E87)*100</f>
        <v>61.538458954667554</v>
      </c>
    </row>
    <row r="88" spans="1:7" ht="27" customHeight="1">
      <c r="A88" s="32"/>
      <c r="B88" s="33" t="s">
        <v>85</v>
      </c>
      <c r="C88" s="33"/>
      <c r="D88" s="77" t="s">
        <v>86</v>
      </c>
      <c r="E88" s="28">
        <f>SUM(E90)</f>
        <v>6285990</v>
      </c>
      <c r="F88" s="28">
        <f>SUM(F90)</f>
        <v>3142998</v>
      </c>
      <c r="G88" s="27">
        <f>SUM(F88/E88)*100</f>
        <v>50.00004772517933</v>
      </c>
    </row>
    <row r="89" spans="1:7" ht="54.75" customHeight="1">
      <c r="A89" s="32"/>
      <c r="B89" s="33"/>
      <c r="C89" s="33"/>
      <c r="D89" s="77" t="s">
        <v>11</v>
      </c>
      <c r="E89" s="28">
        <v>0</v>
      </c>
      <c r="F89" s="28">
        <v>0</v>
      </c>
      <c r="G89" s="27">
        <v>0</v>
      </c>
    </row>
    <row r="90" spans="1:7" ht="15" customHeight="1">
      <c r="A90" s="32"/>
      <c r="B90" s="33"/>
      <c r="C90" s="33" t="s">
        <v>83</v>
      </c>
      <c r="D90" s="77" t="s">
        <v>84</v>
      </c>
      <c r="E90" s="28">
        <v>6285990</v>
      </c>
      <c r="F90" s="29">
        <v>3142998</v>
      </c>
      <c r="G90" s="27">
        <f>SUM(F90/E90)*100</f>
        <v>50.00004772517933</v>
      </c>
    </row>
    <row r="91" spans="1:7" ht="13.5" customHeight="1">
      <c r="A91" s="32"/>
      <c r="B91" s="33" t="s">
        <v>87</v>
      </c>
      <c r="C91" s="33"/>
      <c r="D91" s="77" t="s">
        <v>88</v>
      </c>
      <c r="E91" s="28">
        <f>SUM(E93)</f>
        <v>205000</v>
      </c>
      <c r="F91" s="28">
        <f>SUM(F93)</f>
        <v>98443.07</v>
      </c>
      <c r="G91" s="27">
        <f>SUM(F91/E91)*100</f>
        <v>48.02100975609756</v>
      </c>
    </row>
    <row r="92" spans="1:7" ht="58.5" customHeight="1">
      <c r="A92" s="32"/>
      <c r="B92" s="33"/>
      <c r="C92" s="33"/>
      <c r="D92" s="77" t="s">
        <v>11</v>
      </c>
      <c r="E92" s="28">
        <v>0</v>
      </c>
      <c r="F92" s="28">
        <v>0</v>
      </c>
      <c r="G92" s="30">
        <v>0</v>
      </c>
    </row>
    <row r="93" spans="1:7" ht="15" customHeight="1">
      <c r="A93" s="32"/>
      <c r="B93" s="33"/>
      <c r="C93" s="33" t="s">
        <v>89</v>
      </c>
      <c r="D93" s="77" t="s">
        <v>90</v>
      </c>
      <c r="E93" s="28">
        <v>205000</v>
      </c>
      <c r="F93" s="28">
        <v>98443.07</v>
      </c>
      <c r="G93" s="27">
        <f>SUM(F93/E93)*100</f>
        <v>48.02100975609756</v>
      </c>
    </row>
    <row r="94" spans="1:7" ht="27" customHeight="1">
      <c r="A94" s="32"/>
      <c r="B94" s="33" t="s">
        <v>91</v>
      </c>
      <c r="C94" s="33"/>
      <c r="D94" s="77" t="s">
        <v>92</v>
      </c>
      <c r="E94" s="28">
        <f>SUM(E96)</f>
        <v>2370928</v>
      </c>
      <c r="F94" s="28">
        <f>SUM(F96)</f>
        <v>1185462</v>
      </c>
      <c r="G94" s="27">
        <f>SUM(F94/E94)*100</f>
        <v>49.99991564484455</v>
      </c>
    </row>
    <row r="95" spans="1:7" ht="54" customHeight="1">
      <c r="A95" s="32"/>
      <c r="B95" s="33"/>
      <c r="C95" s="33"/>
      <c r="D95" s="77" t="s">
        <v>11</v>
      </c>
      <c r="E95" s="28">
        <v>0</v>
      </c>
      <c r="F95" s="28">
        <v>0</v>
      </c>
      <c r="G95" s="30">
        <v>0</v>
      </c>
    </row>
    <row r="96" spans="1:7" ht="15" customHeight="1">
      <c r="A96" s="32"/>
      <c r="B96" s="33"/>
      <c r="C96" s="33" t="s">
        <v>83</v>
      </c>
      <c r="D96" s="77" t="s">
        <v>84</v>
      </c>
      <c r="E96" s="28">
        <v>2370928</v>
      </c>
      <c r="F96" s="29">
        <v>1185462</v>
      </c>
      <c r="G96" s="27">
        <f>SUM(F96/E96)*100</f>
        <v>49.99991564484455</v>
      </c>
    </row>
    <row r="97" spans="1:7" ht="13.5" customHeight="1">
      <c r="A97" s="32" t="s">
        <v>93</v>
      </c>
      <c r="B97" s="33"/>
      <c r="C97" s="33"/>
      <c r="D97" s="77" t="s">
        <v>94</v>
      </c>
      <c r="E97" s="28">
        <f>SUM(E102+E107)</f>
        <v>815970</v>
      </c>
      <c r="F97" s="28">
        <f>SUM(F99+F102+F107)</f>
        <v>443682.97</v>
      </c>
      <c r="G97" s="27">
        <f>SUM(F97/E97)*100</f>
        <v>54.37491206784563</v>
      </c>
    </row>
    <row r="98" spans="1:7" ht="60" customHeight="1">
      <c r="A98" s="32"/>
      <c r="B98" s="33"/>
      <c r="C98" s="33"/>
      <c r="D98" s="77" t="s">
        <v>11</v>
      </c>
      <c r="E98" s="28">
        <f>SUM(E103+E108)</f>
        <v>802970</v>
      </c>
      <c r="F98" s="28">
        <f>SUM(F100+F103+F108)</f>
        <v>429310.12</v>
      </c>
      <c r="G98" s="27">
        <f>SUM(F98/E98)*100</f>
        <v>53.46527516594642</v>
      </c>
    </row>
    <row r="99" spans="1:7" ht="60" customHeight="1">
      <c r="A99" s="32"/>
      <c r="B99" s="33" t="s">
        <v>211</v>
      </c>
      <c r="C99" s="33"/>
      <c r="D99" s="77" t="s">
        <v>210</v>
      </c>
      <c r="E99" s="28">
        <f>SUM(E101)</f>
        <v>0</v>
      </c>
      <c r="F99" s="28">
        <f>SUM(F101)</f>
        <v>312</v>
      </c>
      <c r="G99" s="27">
        <v>0</v>
      </c>
    </row>
    <row r="100" spans="1:7" ht="60" customHeight="1">
      <c r="A100" s="32"/>
      <c r="B100" s="33"/>
      <c r="C100" s="33"/>
      <c r="D100" s="77" t="s">
        <v>11</v>
      </c>
      <c r="E100" s="28">
        <v>0</v>
      </c>
      <c r="F100" s="28">
        <v>0</v>
      </c>
      <c r="G100" s="30">
        <v>0</v>
      </c>
    </row>
    <row r="101" spans="1:7" ht="39.75" customHeight="1">
      <c r="A101" s="32"/>
      <c r="B101" s="33"/>
      <c r="C101" s="33" t="s">
        <v>179</v>
      </c>
      <c r="D101" s="77" t="s">
        <v>180</v>
      </c>
      <c r="E101" s="78">
        <v>0</v>
      </c>
      <c r="F101" s="29">
        <v>312</v>
      </c>
      <c r="G101" s="27">
        <v>0</v>
      </c>
    </row>
    <row r="102" spans="1:7" ht="13.5" customHeight="1">
      <c r="A102" s="32"/>
      <c r="B102" s="33" t="s">
        <v>97</v>
      </c>
      <c r="C102" s="33"/>
      <c r="D102" s="77" t="s">
        <v>98</v>
      </c>
      <c r="E102" s="28">
        <f>SUM(E104:E106)</f>
        <v>13000</v>
      </c>
      <c r="F102" s="28">
        <f>SUM(F104:F106)</f>
        <v>11688.35</v>
      </c>
      <c r="G102" s="27">
        <f>SUM(F102/E102)*100</f>
        <v>89.91038461538461</v>
      </c>
    </row>
    <row r="103" spans="1:7" ht="57" customHeight="1">
      <c r="A103" s="32"/>
      <c r="B103" s="33"/>
      <c r="C103" s="33"/>
      <c r="D103" s="77" t="s">
        <v>11</v>
      </c>
      <c r="E103" s="28">
        <v>0</v>
      </c>
      <c r="F103" s="28">
        <v>0</v>
      </c>
      <c r="G103" s="30">
        <v>0</v>
      </c>
    </row>
    <row r="104" spans="1:7" ht="15" customHeight="1">
      <c r="A104" s="32"/>
      <c r="B104" s="33"/>
      <c r="C104" s="33" t="s">
        <v>99</v>
      </c>
      <c r="D104" s="77" t="s">
        <v>100</v>
      </c>
      <c r="E104" s="28">
        <v>13000</v>
      </c>
      <c r="F104" s="29">
        <v>4920</v>
      </c>
      <c r="G104" s="27">
        <f>SUM(F104/E104)*100</f>
        <v>37.84615384615385</v>
      </c>
    </row>
    <row r="105" spans="1:7" ht="15" customHeight="1">
      <c r="A105" s="32"/>
      <c r="B105" s="33"/>
      <c r="C105" s="33" t="s">
        <v>26</v>
      </c>
      <c r="D105" s="77" t="s">
        <v>27</v>
      </c>
      <c r="E105" s="28">
        <v>0</v>
      </c>
      <c r="F105" s="29">
        <v>4730.84</v>
      </c>
      <c r="G105" s="30">
        <v>0</v>
      </c>
    </row>
    <row r="106" spans="1:7" ht="58.5" customHeight="1">
      <c r="A106" s="32"/>
      <c r="B106" s="33"/>
      <c r="C106" s="33" t="s">
        <v>366</v>
      </c>
      <c r="D106" s="77" t="s">
        <v>367</v>
      </c>
      <c r="E106" s="28">
        <v>0</v>
      </c>
      <c r="F106" s="29">
        <v>2037.51</v>
      </c>
      <c r="G106" s="27">
        <v>0</v>
      </c>
    </row>
    <row r="107" spans="1:7" ht="15" customHeight="1">
      <c r="A107" s="32"/>
      <c r="B107" s="33" t="s">
        <v>101</v>
      </c>
      <c r="C107" s="33"/>
      <c r="D107" s="77" t="s">
        <v>70</v>
      </c>
      <c r="E107" s="28">
        <f>SUM(E109:E111)</f>
        <v>802970</v>
      </c>
      <c r="F107" s="28">
        <f>SUM(F109:F111)</f>
        <v>431682.62</v>
      </c>
      <c r="G107" s="27">
        <f>SUM(F107/E107)*100</f>
        <v>53.76074074996575</v>
      </c>
    </row>
    <row r="108" spans="1:7" ht="45" customHeight="1">
      <c r="A108" s="32"/>
      <c r="B108" s="33"/>
      <c r="C108" s="33"/>
      <c r="D108" s="77" t="s">
        <v>11</v>
      </c>
      <c r="E108" s="28">
        <f>SUM(E109:E110)</f>
        <v>802970</v>
      </c>
      <c r="F108" s="29">
        <f>SUM(F109+F110)</f>
        <v>429310.12</v>
      </c>
      <c r="G108" s="27">
        <f>SUM(F108/E108)*100</f>
        <v>53.46527516594642</v>
      </c>
    </row>
    <row r="109" spans="1:7" ht="60" customHeight="1">
      <c r="A109" s="32"/>
      <c r="B109" s="33"/>
      <c r="C109" s="33" t="s">
        <v>63</v>
      </c>
      <c r="D109" s="77" t="s">
        <v>157</v>
      </c>
      <c r="E109" s="28">
        <v>682525</v>
      </c>
      <c r="F109" s="29">
        <v>359465</v>
      </c>
      <c r="G109" s="27">
        <f>SUM(F109/E109)*100</f>
        <v>52.66693527709607</v>
      </c>
    </row>
    <row r="110" spans="1:7" ht="66.75" customHeight="1">
      <c r="A110" s="32"/>
      <c r="B110" s="33"/>
      <c r="C110" s="33" t="s">
        <v>65</v>
      </c>
      <c r="D110" s="77" t="s">
        <v>157</v>
      </c>
      <c r="E110" s="28">
        <v>120445</v>
      </c>
      <c r="F110" s="29">
        <v>69845.12</v>
      </c>
      <c r="G110" s="27">
        <f>SUM(F110/E110)*100</f>
        <v>57.98922329694051</v>
      </c>
    </row>
    <row r="111" spans="1:7" ht="48.75" customHeight="1">
      <c r="A111" s="32"/>
      <c r="B111" s="33"/>
      <c r="C111" s="33" t="s">
        <v>176</v>
      </c>
      <c r="D111" s="77" t="s">
        <v>177</v>
      </c>
      <c r="E111" s="28">
        <v>0</v>
      </c>
      <c r="F111" s="29">
        <v>2372.5</v>
      </c>
      <c r="G111" s="27">
        <v>0</v>
      </c>
    </row>
    <row r="112" spans="1:7" ht="13.5" customHeight="1">
      <c r="A112" s="32" t="s">
        <v>102</v>
      </c>
      <c r="B112" s="33"/>
      <c r="C112" s="33"/>
      <c r="D112" s="77" t="s">
        <v>103</v>
      </c>
      <c r="E112" s="28">
        <f>SUM(E114)</f>
        <v>3173591</v>
      </c>
      <c r="F112" s="28">
        <f>SUM(F114)</f>
        <v>1733701</v>
      </c>
      <c r="G112" s="27">
        <f>SUM(F112/E112)*100</f>
        <v>54.628999136939825</v>
      </c>
    </row>
    <row r="113" spans="1:7" ht="58.5" customHeight="1">
      <c r="A113" s="32"/>
      <c r="B113" s="33"/>
      <c r="C113" s="33"/>
      <c r="D113" s="77" t="s">
        <v>11</v>
      </c>
      <c r="E113" s="28">
        <v>0</v>
      </c>
      <c r="F113" s="28">
        <v>0</v>
      </c>
      <c r="G113" s="30">
        <v>0</v>
      </c>
    </row>
    <row r="114" spans="1:7" ht="45.75" customHeight="1">
      <c r="A114" s="32"/>
      <c r="B114" s="33" t="s">
        <v>104</v>
      </c>
      <c r="C114" s="33"/>
      <c r="D114" s="77" t="s">
        <v>105</v>
      </c>
      <c r="E114" s="28">
        <f>SUM(E116)</f>
        <v>3173591</v>
      </c>
      <c r="F114" s="28">
        <f>SUM(F116)</f>
        <v>1733701</v>
      </c>
      <c r="G114" s="27">
        <f>SUM(F114/E114)*100</f>
        <v>54.628999136939825</v>
      </c>
    </row>
    <row r="115" spans="1:7" ht="45" customHeight="1">
      <c r="A115" s="32"/>
      <c r="B115" s="33"/>
      <c r="C115" s="33"/>
      <c r="D115" s="77" t="s">
        <v>11</v>
      </c>
      <c r="E115" s="28">
        <v>0</v>
      </c>
      <c r="F115" s="28">
        <v>0</v>
      </c>
      <c r="G115" s="30">
        <v>0</v>
      </c>
    </row>
    <row r="116" spans="1:7" ht="43.5" customHeight="1">
      <c r="A116" s="32"/>
      <c r="B116" s="33"/>
      <c r="C116" s="33" t="s">
        <v>14</v>
      </c>
      <c r="D116" s="77" t="s">
        <v>15</v>
      </c>
      <c r="E116" s="28">
        <v>3173591</v>
      </c>
      <c r="F116" s="29">
        <v>1733701</v>
      </c>
      <c r="G116" s="27">
        <f>SUM(F116/E116)*100</f>
        <v>54.628999136939825</v>
      </c>
    </row>
    <row r="117" spans="1:7" ht="13.5" customHeight="1">
      <c r="A117" s="32" t="s">
        <v>106</v>
      </c>
      <c r="B117" s="33"/>
      <c r="C117" s="33"/>
      <c r="D117" s="77" t="s">
        <v>107</v>
      </c>
      <c r="E117" s="28">
        <f>SUM(E119+E126+E134+E137)</f>
        <v>12369310</v>
      </c>
      <c r="F117" s="28">
        <f>SUM(F119+F126+F134+F137)</f>
        <v>6207011.62</v>
      </c>
      <c r="G117" s="27">
        <f>SUM(F117/E117)*100</f>
        <v>50.180742660665786</v>
      </c>
    </row>
    <row r="118" spans="1:7" ht="59.25" customHeight="1">
      <c r="A118" s="32"/>
      <c r="B118" s="33"/>
      <c r="C118" s="33"/>
      <c r="D118" s="77" t="s">
        <v>11</v>
      </c>
      <c r="E118" s="28">
        <f>SUM(E120+E127+E135+E138)</f>
        <v>994739</v>
      </c>
      <c r="F118" s="28">
        <f>SUM(F120+F127+F135+F138)</f>
        <v>386465.68</v>
      </c>
      <c r="G118" s="27">
        <f>SUM(F118/E118)*100</f>
        <v>38.85096291590055</v>
      </c>
    </row>
    <row r="119" spans="1:7" ht="13.5" customHeight="1">
      <c r="A119" s="32"/>
      <c r="B119" s="33" t="s">
        <v>108</v>
      </c>
      <c r="C119" s="33"/>
      <c r="D119" s="77" t="s">
        <v>109</v>
      </c>
      <c r="E119" s="28">
        <f>SUM(E121:E125)</f>
        <v>692800</v>
      </c>
      <c r="F119" s="28">
        <f>SUM(F121:F125)</f>
        <v>289037.98</v>
      </c>
      <c r="G119" s="27">
        <f>SUM(F119/E119)*100</f>
        <v>41.72026270207852</v>
      </c>
    </row>
    <row r="120" spans="1:7" ht="51.75" customHeight="1">
      <c r="A120" s="32"/>
      <c r="B120" s="33"/>
      <c r="C120" s="33"/>
      <c r="D120" s="77" t="s">
        <v>11</v>
      </c>
      <c r="E120" s="28">
        <v>0</v>
      </c>
      <c r="F120" s="28">
        <v>0</v>
      </c>
      <c r="G120" s="30">
        <v>0</v>
      </c>
    </row>
    <row r="121" spans="1:7" ht="65.25" customHeight="1">
      <c r="A121" s="32"/>
      <c r="B121" s="33"/>
      <c r="C121" s="33" t="s">
        <v>57</v>
      </c>
      <c r="D121" s="77" t="s">
        <v>58</v>
      </c>
      <c r="E121" s="28">
        <v>0</v>
      </c>
      <c r="F121" s="29">
        <v>373.68</v>
      </c>
      <c r="G121" s="27">
        <v>0</v>
      </c>
    </row>
    <row r="122" spans="1:7" ht="26.25" customHeight="1">
      <c r="A122" s="32"/>
      <c r="B122" s="33"/>
      <c r="C122" s="33" t="s">
        <v>89</v>
      </c>
      <c r="D122" s="77" t="s">
        <v>148</v>
      </c>
      <c r="E122" s="28">
        <v>0</v>
      </c>
      <c r="F122" s="29">
        <v>13.44</v>
      </c>
      <c r="G122" s="30">
        <v>0</v>
      </c>
    </row>
    <row r="123" spans="1:7" ht="26.25" customHeight="1">
      <c r="A123" s="32"/>
      <c r="B123" s="33"/>
      <c r="C123" s="33" t="s">
        <v>95</v>
      </c>
      <c r="D123" s="77" t="s">
        <v>96</v>
      </c>
      <c r="E123" s="28">
        <v>800</v>
      </c>
      <c r="F123" s="29">
        <v>3800</v>
      </c>
      <c r="G123" s="27">
        <f>SUM(F123/E123)*100</f>
        <v>475</v>
      </c>
    </row>
    <row r="124" spans="1:7" ht="27" customHeight="1">
      <c r="A124" s="32"/>
      <c r="B124" s="33"/>
      <c r="C124" s="33" t="s">
        <v>26</v>
      </c>
      <c r="D124" s="77" t="s">
        <v>27</v>
      </c>
      <c r="E124" s="28">
        <v>0</v>
      </c>
      <c r="F124" s="29">
        <v>570.26</v>
      </c>
      <c r="G124" s="30">
        <v>0</v>
      </c>
    </row>
    <row r="125" spans="1:7" ht="43.5" customHeight="1">
      <c r="A125" s="32"/>
      <c r="B125" s="33"/>
      <c r="C125" s="33" t="s">
        <v>110</v>
      </c>
      <c r="D125" s="77" t="s">
        <v>111</v>
      </c>
      <c r="E125" s="28">
        <v>692000</v>
      </c>
      <c r="F125" s="29">
        <v>284280.6</v>
      </c>
      <c r="G125" s="27">
        <f>SUM(F125/E125)*100</f>
        <v>41.08101156069364</v>
      </c>
    </row>
    <row r="126" spans="1:7" ht="13.5" customHeight="1">
      <c r="A126" s="32"/>
      <c r="B126" s="33" t="s">
        <v>112</v>
      </c>
      <c r="C126" s="33"/>
      <c r="D126" s="77" t="s">
        <v>113</v>
      </c>
      <c r="E126" s="28">
        <f>SUM(E128:E133)</f>
        <v>10857240</v>
      </c>
      <c r="F126" s="28">
        <f>SUM(F128:F133)</f>
        <v>5522453.18</v>
      </c>
      <c r="G126" s="27">
        <f>SUM(F126/E126)*100</f>
        <v>50.86424524096363</v>
      </c>
    </row>
    <row r="127" spans="1:7" ht="56.25" customHeight="1">
      <c r="A127" s="32"/>
      <c r="B127" s="33"/>
      <c r="C127" s="33"/>
      <c r="D127" s="77" t="s">
        <v>11</v>
      </c>
      <c r="E127" s="28">
        <f>E132</f>
        <v>232469</v>
      </c>
      <c r="F127" s="28">
        <f>F132</f>
        <v>26465.68</v>
      </c>
      <c r="G127" s="27">
        <f>SUM(F127/E127)*100</f>
        <v>11.384606119525614</v>
      </c>
    </row>
    <row r="128" spans="1:7" ht="66" customHeight="1">
      <c r="A128" s="32"/>
      <c r="B128" s="33"/>
      <c r="C128" s="33" t="s">
        <v>57</v>
      </c>
      <c r="D128" s="77" t="s">
        <v>58</v>
      </c>
      <c r="E128" s="28">
        <v>28900</v>
      </c>
      <c r="F128" s="29">
        <v>0</v>
      </c>
      <c r="G128" s="27">
        <v>0</v>
      </c>
    </row>
    <row r="129" spans="1:7" ht="15" customHeight="1">
      <c r="A129" s="32"/>
      <c r="B129" s="33"/>
      <c r="C129" s="33" t="s">
        <v>99</v>
      </c>
      <c r="D129" s="77" t="s">
        <v>100</v>
      </c>
      <c r="E129" s="28">
        <v>6007059</v>
      </c>
      <c r="F129" s="29">
        <v>3003765.84</v>
      </c>
      <c r="G129" s="27">
        <f>SUM(F129/E129)*100</f>
        <v>50.00393437121227</v>
      </c>
    </row>
    <row r="130" spans="1:8" ht="15" customHeight="1">
      <c r="A130" s="32"/>
      <c r="B130" s="33"/>
      <c r="C130" s="33" t="s">
        <v>179</v>
      </c>
      <c r="D130" s="77" t="s">
        <v>180</v>
      </c>
      <c r="E130" s="28">
        <v>0</v>
      </c>
      <c r="F130" s="29">
        <v>4096</v>
      </c>
      <c r="G130" s="27">
        <v>0</v>
      </c>
      <c r="H130" s="31"/>
    </row>
    <row r="131" spans="1:7" ht="15" customHeight="1">
      <c r="A131" s="32"/>
      <c r="B131" s="33"/>
      <c r="C131" s="33" t="s">
        <v>26</v>
      </c>
      <c r="D131" s="77" t="s">
        <v>27</v>
      </c>
      <c r="E131" s="28">
        <v>0</v>
      </c>
      <c r="F131" s="29">
        <v>18612.66</v>
      </c>
      <c r="G131" s="27">
        <v>0</v>
      </c>
    </row>
    <row r="132" spans="1:7" ht="68.25" customHeight="1">
      <c r="A132" s="32"/>
      <c r="B132" s="33"/>
      <c r="C132" s="33" t="s">
        <v>63</v>
      </c>
      <c r="D132" s="77" t="s">
        <v>64</v>
      </c>
      <c r="E132" s="28">
        <v>232469</v>
      </c>
      <c r="F132" s="29">
        <v>26465.68</v>
      </c>
      <c r="G132" s="27">
        <f>SUM(F132/E132)*100</f>
        <v>11.384606119525614</v>
      </c>
    </row>
    <row r="133" spans="1:7" ht="39" customHeight="1">
      <c r="A133" s="32"/>
      <c r="B133" s="33"/>
      <c r="C133" s="33" t="s">
        <v>28</v>
      </c>
      <c r="D133" s="77" t="s">
        <v>29</v>
      </c>
      <c r="E133" s="28">
        <v>4588812</v>
      </c>
      <c r="F133" s="29">
        <v>2469513</v>
      </c>
      <c r="G133" s="27">
        <f>SUM(F133/E133)*100</f>
        <v>53.81595497919724</v>
      </c>
    </row>
    <row r="134" spans="1:7" ht="13.5" customHeight="1">
      <c r="A134" s="32"/>
      <c r="B134" s="33" t="s">
        <v>114</v>
      </c>
      <c r="C134" s="33"/>
      <c r="D134" s="77" t="s">
        <v>115</v>
      </c>
      <c r="E134" s="28">
        <f>SUM(E136:E136)</f>
        <v>57000</v>
      </c>
      <c r="F134" s="28">
        <f>SUM(F136:F136)</f>
        <v>35520.46</v>
      </c>
      <c r="G134" s="27">
        <f>SUM(F134/E134)*100</f>
        <v>62.31659649122807</v>
      </c>
    </row>
    <row r="135" spans="1:7" ht="51.75" customHeight="1">
      <c r="A135" s="32"/>
      <c r="B135" s="33"/>
      <c r="C135" s="33"/>
      <c r="D135" s="77" t="s">
        <v>11</v>
      </c>
      <c r="E135" s="28">
        <v>0</v>
      </c>
      <c r="F135" s="28">
        <v>0</v>
      </c>
      <c r="G135" s="30">
        <v>0</v>
      </c>
    </row>
    <row r="136" spans="1:7" ht="46.5" customHeight="1">
      <c r="A136" s="32"/>
      <c r="B136" s="33"/>
      <c r="C136" s="33" t="s">
        <v>110</v>
      </c>
      <c r="D136" s="77" t="s">
        <v>111</v>
      </c>
      <c r="E136" s="28">
        <v>57000</v>
      </c>
      <c r="F136" s="29">
        <v>35520.46</v>
      </c>
      <c r="G136" s="27">
        <f aca="true" t="shared" si="2" ref="G136:G142">SUM(F136/E136)*100</f>
        <v>62.31659649122807</v>
      </c>
    </row>
    <row r="137" spans="1:7" ht="13.5" customHeight="1">
      <c r="A137" s="32"/>
      <c r="B137" s="33" t="s">
        <v>116</v>
      </c>
      <c r="C137" s="33"/>
      <c r="D137" s="77" t="s">
        <v>70</v>
      </c>
      <c r="E137" s="28">
        <f>SUM(E139:E140)</f>
        <v>762270</v>
      </c>
      <c r="F137" s="28">
        <f>SUM(F139:F140)</f>
        <v>360000</v>
      </c>
      <c r="G137" s="27">
        <f t="shared" si="2"/>
        <v>47.22736038411586</v>
      </c>
    </row>
    <row r="138" spans="1:7" ht="45" customHeight="1">
      <c r="A138" s="32"/>
      <c r="B138" s="33"/>
      <c r="C138" s="33"/>
      <c r="D138" s="77" t="s">
        <v>11</v>
      </c>
      <c r="E138" s="28">
        <f>SUM(E139:E140)</f>
        <v>762270</v>
      </c>
      <c r="F138" s="28">
        <f>SUM(F139:F140)</f>
        <v>360000</v>
      </c>
      <c r="G138" s="27">
        <f t="shared" si="2"/>
        <v>47.22736038411586</v>
      </c>
    </row>
    <row r="139" spans="1:7" ht="58.5" customHeight="1">
      <c r="A139" s="32"/>
      <c r="B139" s="33"/>
      <c r="C139" s="33" t="s">
        <v>63</v>
      </c>
      <c r="D139" s="77" t="s">
        <v>64</v>
      </c>
      <c r="E139" s="28">
        <v>723940</v>
      </c>
      <c r="F139" s="29">
        <v>341899.44</v>
      </c>
      <c r="G139" s="27">
        <f t="shared" si="2"/>
        <v>47.227593446970744</v>
      </c>
    </row>
    <row r="140" spans="1:7" ht="57.75" customHeight="1">
      <c r="A140" s="32"/>
      <c r="B140" s="33"/>
      <c r="C140" s="33" t="s">
        <v>65</v>
      </c>
      <c r="D140" s="77" t="s">
        <v>64</v>
      </c>
      <c r="E140" s="28">
        <v>38330</v>
      </c>
      <c r="F140" s="29">
        <v>18100.56</v>
      </c>
      <c r="G140" s="27">
        <f t="shared" si="2"/>
        <v>47.22295851813201</v>
      </c>
    </row>
    <row r="141" spans="1:7" ht="18.75" customHeight="1">
      <c r="A141" s="32" t="s">
        <v>117</v>
      </c>
      <c r="B141" s="33"/>
      <c r="C141" s="33"/>
      <c r="D141" s="77" t="s">
        <v>118</v>
      </c>
      <c r="E141" s="28">
        <f>SUM(E143+E146+E150+E153+E157)</f>
        <v>1420549</v>
      </c>
      <c r="F141" s="28">
        <f>SUM(F143+F146+F150+F153+F157)</f>
        <v>517154.07999999996</v>
      </c>
      <c r="G141" s="27">
        <f t="shared" si="2"/>
        <v>36.4052264300633</v>
      </c>
    </row>
    <row r="142" spans="1:7" ht="53.25" customHeight="1">
      <c r="A142" s="32"/>
      <c r="B142" s="33"/>
      <c r="C142" s="33"/>
      <c r="D142" s="77" t="s">
        <v>11</v>
      </c>
      <c r="E142" s="28">
        <f>SUM(E144+E147+E151+E154+E158)</f>
        <v>724864</v>
      </c>
      <c r="F142" s="28">
        <f>SUM(F144+F147+F151+F154+F158)</f>
        <v>200000</v>
      </c>
      <c r="G142" s="27">
        <f t="shared" si="2"/>
        <v>27.591382659367824</v>
      </c>
    </row>
    <row r="143" spans="1:7" ht="42.75" customHeight="1">
      <c r="A143" s="32"/>
      <c r="B143" s="33" t="s">
        <v>158</v>
      </c>
      <c r="C143" s="33"/>
      <c r="D143" s="77" t="s">
        <v>159</v>
      </c>
      <c r="E143" s="28">
        <f>SUM(E145)</f>
        <v>6000</v>
      </c>
      <c r="F143" s="28">
        <f>SUM(F145)</f>
        <v>2446</v>
      </c>
      <c r="G143" s="27">
        <f>SUM(F143/E143)*100</f>
        <v>40.766666666666666</v>
      </c>
    </row>
    <row r="144" spans="1:7" ht="54" customHeight="1">
      <c r="A144" s="32"/>
      <c r="B144" s="33"/>
      <c r="C144" s="33"/>
      <c r="D144" s="77" t="s">
        <v>11</v>
      </c>
      <c r="E144" s="28">
        <v>0</v>
      </c>
      <c r="F144" s="28">
        <v>0</v>
      </c>
      <c r="G144" s="27">
        <v>0</v>
      </c>
    </row>
    <row r="145" spans="1:7" ht="42.75" customHeight="1">
      <c r="A145" s="32"/>
      <c r="B145" s="33"/>
      <c r="C145" s="33" t="s">
        <v>26</v>
      </c>
      <c r="D145" s="77" t="s">
        <v>27</v>
      </c>
      <c r="E145" s="28">
        <v>6000</v>
      </c>
      <c r="F145" s="28">
        <v>2446</v>
      </c>
      <c r="G145" s="27">
        <f>SUM(F145/E145)*100</f>
        <v>40.766666666666666</v>
      </c>
    </row>
    <row r="146" spans="1:7" ht="29.25" customHeight="1">
      <c r="A146" s="32"/>
      <c r="B146" s="33" t="s">
        <v>119</v>
      </c>
      <c r="C146" s="33"/>
      <c r="D146" s="77" t="s">
        <v>120</v>
      </c>
      <c r="E146" s="28">
        <f>SUM(E148:E149)</f>
        <v>270400</v>
      </c>
      <c r="F146" s="28">
        <f>SUM(F148:F149)</f>
        <v>117408</v>
      </c>
      <c r="G146" s="27">
        <f>SUM(F146/E146)*100</f>
        <v>43.42011834319527</v>
      </c>
    </row>
    <row r="147" spans="1:7" ht="50.25" customHeight="1">
      <c r="A147" s="32"/>
      <c r="B147" s="33"/>
      <c r="C147" s="33"/>
      <c r="D147" s="77" t="s">
        <v>11</v>
      </c>
      <c r="E147" s="28">
        <v>0</v>
      </c>
      <c r="F147" s="28">
        <v>0</v>
      </c>
      <c r="G147" s="30">
        <v>0</v>
      </c>
    </row>
    <row r="148" spans="1:7" ht="48" customHeight="1">
      <c r="A148" s="32"/>
      <c r="B148" s="33"/>
      <c r="C148" s="33" t="s">
        <v>14</v>
      </c>
      <c r="D148" s="77" t="s">
        <v>15</v>
      </c>
      <c r="E148" s="28">
        <v>262000</v>
      </c>
      <c r="F148" s="29">
        <v>113208</v>
      </c>
      <c r="G148" s="27">
        <f>SUM(F148/E148)*100</f>
        <v>43.20916030534352</v>
      </c>
    </row>
    <row r="149" spans="1:7" ht="48.75" customHeight="1">
      <c r="A149" s="32"/>
      <c r="B149" s="33"/>
      <c r="C149" s="33" t="s">
        <v>110</v>
      </c>
      <c r="D149" s="77" t="s">
        <v>111</v>
      </c>
      <c r="E149" s="28">
        <v>8400</v>
      </c>
      <c r="F149" s="29">
        <v>4200</v>
      </c>
      <c r="G149" s="27">
        <f>SUM(F149/E149)*100</f>
        <v>50</v>
      </c>
    </row>
    <row r="150" spans="1:7" ht="23.25" customHeight="1">
      <c r="A150" s="32"/>
      <c r="B150" s="33" t="s">
        <v>121</v>
      </c>
      <c r="C150" s="33"/>
      <c r="D150" s="77" t="s">
        <v>122</v>
      </c>
      <c r="E150" s="28">
        <f>SUM(E152)</f>
        <v>25000</v>
      </c>
      <c r="F150" s="29">
        <f>SUM(F152)</f>
        <v>0</v>
      </c>
      <c r="G150" s="27">
        <f>SUM(F150/E150)*100</f>
        <v>0</v>
      </c>
    </row>
    <row r="151" spans="1:7" ht="58.5" customHeight="1">
      <c r="A151" s="32"/>
      <c r="B151" s="33"/>
      <c r="C151" s="33"/>
      <c r="D151" s="77" t="s">
        <v>11</v>
      </c>
      <c r="E151" s="28">
        <v>0</v>
      </c>
      <c r="F151" s="28">
        <v>0</v>
      </c>
      <c r="G151" s="30">
        <v>0</v>
      </c>
    </row>
    <row r="152" spans="1:7" ht="49.5" customHeight="1">
      <c r="A152" s="32"/>
      <c r="B152" s="33"/>
      <c r="C152" s="33" t="s">
        <v>123</v>
      </c>
      <c r="D152" s="77" t="s">
        <v>124</v>
      </c>
      <c r="E152" s="28">
        <v>25000</v>
      </c>
      <c r="F152" s="29">
        <v>0</v>
      </c>
      <c r="G152" s="27">
        <f>SUM(F152/E152)*100</f>
        <v>0</v>
      </c>
    </row>
    <row r="153" spans="1:7" ht="13.5" customHeight="1">
      <c r="A153" s="32"/>
      <c r="B153" s="33" t="s">
        <v>125</v>
      </c>
      <c r="C153" s="33"/>
      <c r="D153" s="77" t="s">
        <v>126</v>
      </c>
      <c r="E153" s="28">
        <f>SUM(E156)</f>
        <v>394285</v>
      </c>
      <c r="F153" s="28">
        <f>SUM(F155:F156)</f>
        <v>197300.08</v>
      </c>
      <c r="G153" s="27">
        <f>SUM(F153/E153)*100</f>
        <v>50.03996601443118</v>
      </c>
    </row>
    <row r="154" spans="1:7" ht="56.25" customHeight="1">
      <c r="A154" s="32"/>
      <c r="B154" s="33"/>
      <c r="C154" s="33"/>
      <c r="D154" s="77" t="s">
        <v>11</v>
      </c>
      <c r="E154" s="28">
        <v>0</v>
      </c>
      <c r="F154" s="28">
        <v>0</v>
      </c>
      <c r="G154" s="30">
        <v>0</v>
      </c>
    </row>
    <row r="155" spans="1:7" ht="46.5" customHeight="1">
      <c r="A155" s="32"/>
      <c r="B155" s="33"/>
      <c r="C155" s="33" t="s">
        <v>26</v>
      </c>
      <c r="D155" s="77" t="s">
        <v>27</v>
      </c>
      <c r="E155" s="28">
        <v>0</v>
      </c>
      <c r="F155" s="28">
        <v>8.08</v>
      </c>
      <c r="G155" s="27">
        <v>0</v>
      </c>
    </row>
    <row r="156" spans="1:7" ht="61.5" customHeight="1">
      <c r="A156" s="32"/>
      <c r="B156" s="33"/>
      <c r="C156" s="33" t="s">
        <v>127</v>
      </c>
      <c r="D156" s="77" t="s">
        <v>178</v>
      </c>
      <c r="E156" s="28">
        <v>394285</v>
      </c>
      <c r="F156" s="29">
        <v>197292</v>
      </c>
      <c r="G156" s="27">
        <f aca="true" t="shared" si="3" ref="G156:G161">SUM(F156/E156)*100</f>
        <v>50.037916735356404</v>
      </c>
    </row>
    <row r="157" spans="1:7" ht="61.5" customHeight="1">
      <c r="A157" s="32"/>
      <c r="B157" s="33" t="s">
        <v>199</v>
      </c>
      <c r="C157" s="33"/>
      <c r="D157" s="77" t="s">
        <v>70</v>
      </c>
      <c r="E157" s="28">
        <f>SUM(E159:E160)</f>
        <v>724864</v>
      </c>
      <c r="F157" s="28">
        <f>SUM(F159:F160)</f>
        <v>200000</v>
      </c>
      <c r="G157" s="27">
        <f t="shared" si="3"/>
        <v>27.591382659367824</v>
      </c>
    </row>
    <row r="158" spans="1:7" ht="61.5" customHeight="1">
      <c r="A158" s="32"/>
      <c r="B158" s="33"/>
      <c r="C158" s="33"/>
      <c r="D158" s="77" t="s">
        <v>11</v>
      </c>
      <c r="E158" s="28">
        <f>SUM(E159:E160)</f>
        <v>724864</v>
      </c>
      <c r="F158" s="28">
        <f>SUM(F159:F160)</f>
        <v>200000</v>
      </c>
      <c r="G158" s="27">
        <f t="shared" si="3"/>
        <v>27.591382659367824</v>
      </c>
    </row>
    <row r="159" spans="1:7" ht="61.5" customHeight="1">
      <c r="A159" s="32"/>
      <c r="B159" s="33"/>
      <c r="C159" s="33" t="s">
        <v>63</v>
      </c>
      <c r="D159" s="77" t="s">
        <v>64</v>
      </c>
      <c r="E159" s="28">
        <v>616133</v>
      </c>
      <c r="F159" s="29">
        <v>170000</v>
      </c>
      <c r="G159" s="27">
        <f t="shared" si="3"/>
        <v>27.59144535351945</v>
      </c>
    </row>
    <row r="160" spans="1:7" ht="61.5" customHeight="1">
      <c r="A160" s="32"/>
      <c r="B160" s="33"/>
      <c r="C160" s="33" t="s">
        <v>65</v>
      </c>
      <c r="D160" s="77" t="s">
        <v>64</v>
      </c>
      <c r="E160" s="28">
        <v>108731</v>
      </c>
      <c r="F160" s="29">
        <v>30000</v>
      </c>
      <c r="G160" s="27">
        <f t="shared" si="3"/>
        <v>27.591027397890205</v>
      </c>
    </row>
    <row r="161" spans="1:7" ht="13.5" customHeight="1">
      <c r="A161" s="32" t="s">
        <v>128</v>
      </c>
      <c r="B161" s="33"/>
      <c r="C161" s="33"/>
      <c r="D161" s="77" t="s">
        <v>129</v>
      </c>
      <c r="E161" s="28">
        <f>SUM(E163+E170)</f>
        <v>72682</v>
      </c>
      <c r="F161" s="28">
        <f>SUM(F163+F170)</f>
        <v>54973.21</v>
      </c>
      <c r="G161" s="27">
        <f t="shared" si="3"/>
        <v>75.63524669106518</v>
      </c>
    </row>
    <row r="162" spans="1:7" ht="55.5" customHeight="1">
      <c r="A162" s="32"/>
      <c r="B162" s="33"/>
      <c r="C162" s="33"/>
      <c r="D162" s="77" t="s">
        <v>11</v>
      </c>
      <c r="E162" s="28">
        <v>0</v>
      </c>
      <c r="F162" s="28">
        <v>0</v>
      </c>
      <c r="G162" s="30">
        <v>0</v>
      </c>
    </row>
    <row r="163" spans="1:7" ht="13.5" customHeight="1">
      <c r="A163" s="32"/>
      <c r="B163" s="33" t="s">
        <v>130</v>
      </c>
      <c r="C163" s="33"/>
      <c r="D163" s="77" t="s">
        <v>131</v>
      </c>
      <c r="E163" s="28">
        <f>SUM(E165:E169)</f>
        <v>72682</v>
      </c>
      <c r="F163" s="29">
        <f>SUM(F165:F169)</f>
        <v>54499.68</v>
      </c>
      <c r="G163" s="27">
        <f>SUM(F163/E163)*100</f>
        <v>74.98373737651688</v>
      </c>
    </row>
    <row r="164" spans="1:7" ht="57.75" customHeight="1">
      <c r="A164" s="32"/>
      <c r="B164" s="33"/>
      <c r="C164" s="33"/>
      <c r="D164" s="77" t="s">
        <v>11</v>
      </c>
      <c r="E164" s="28">
        <v>0</v>
      </c>
      <c r="F164" s="28">
        <v>0</v>
      </c>
      <c r="G164" s="30">
        <v>0</v>
      </c>
    </row>
    <row r="165" spans="1:7" ht="69.75" customHeight="1">
      <c r="A165" s="32"/>
      <c r="B165" s="33"/>
      <c r="C165" s="33" t="s">
        <v>57</v>
      </c>
      <c r="D165" s="77" t="s">
        <v>58</v>
      </c>
      <c r="E165" s="28">
        <v>8000</v>
      </c>
      <c r="F165" s="29">
        <v>4360.02</v>
      </c>
      <c r="G165" s="27">
        <f>SUM(F165/E165)*100</f>
        <v>54.50025000000001</v>
      </c>
    </row>
    <row r="166" spans="1:7" ht="15" customHeight="1">
      <c r="A166" s="32"/>
      <c r="B166" s="33"/>
      <c r="C166" s="33" t="s">
        <v>99</v>
      </c>
      <c r="D166" s="77" t="s">
        <v>100</v>
      </c>
      <c r="E166" s="28">
        <v>45500</v>
      </c>
      <c r="F166" s="29">
        <v>28034.2</v>
      </c>
      <c r="G166" s="27">
        <f>SUM(F166/E166)*100</f>
        <v>61.613626373626374</v>
      </c>
    </row>
    <row r="167" spans="1:7" ht="15" customHeight="1">
      <c r="A167" s="32"/>
      <c r="B167" s="33"/>
      <c r="C167" s="33" t="s">
        <v>179</v>
      </c>
      <c r="D167" s="77" t="s">
        <v>180</v>
      </c>
      <c r="E167" s="28">
        <v>0</v>
      </c>
      <c r="F167" s="29">
        <v>832.5</v>
      </c>
      <c r="G167" s="27">
        <v>0</v>
      </c>
    </row>
    <row r="168" spans="1:7" ht="25.5" customHeight="1">
      <c r="A168" s="32"/>
      <c r="B168" s="33"/>
      <c r="C168" s="33" t="s">
        <v>95</v>
      </c>
      <c r="D168" s="77" t="s">
        <v>96</v>
      </c>
      <c r="E168" s="28">
        <v>14295</v>
      </c>
      <c r="F168" s="29">
        <v>14294.29</v>
      </c>
      <c r="G168" s="27">
        <f>SUM(F168/E168)*100</f>
        <v>99.99503322840154</v>
      </c>
    </row>
    <row r="169" spans="1:7" ht="15" customHeight="1">
      <c r="A169" s="32"/>
      <c r="B169" s="33"/>
      <c r="C169" s="33" t="s">
        <v>26</v>
      </c>
      <c r="D169" s="77" t="s">
        <v>27</v>
      </c>
      <c r="E169" s="28">
        <v>4887</v>
      </c>
      <c r="F169" s="29">
        <v>6978.67</v>
      </c>
      <c r="G169" s="27">
        <f>SUM(F169/E169)*100</f>
        <v>142.80069572334767</v>
      </c>
    </row>
    <row r="170" spans="1:7" ht="32.25" customHeight="1">
      <c r="A170" s="32"/>
      <c r="B170" s="33" t="s">
        <v>147</v>
      </c>
      <c r="C170" s="33"/>
      <c r="D170" s="77" t="s">
        <v>149</v>
      </c>
      <c r="E170" s="28">
        <f>SUM(E172:E172)</f>
        <v>0</v>
      </c>
      <c r="F170" s="29">
        <f>SUM(F172:F172)</f>
        <v>473.53</v>
      </c>
      <c r="G170" s="30">
        <v>0</v>
      </c>
    </row>
    <row r="171" spans="1:7" ht="52.5" customHeight="1">
      <c r="A171" s="32"/>
      <c r="B171" s="33"/>
      <c r="C171" s="33"/>
      <c r="D171" s="77" t="s">
        <v>11</v>
      </c>
      <c r="E171" s="28">
        <v>0</v>
      </c>
      <c r="F171" s="28">
        <v>0</v>
      </c>
      <c r="G171" s="30">
        <v>0</v>
      </c>
    </row>
    <row r="172" spans="1:7" ht="15" customHeight="1">
      <c r="A172" s="32"/>
      <c r="B172" s="33"/>
      <c r="C172" s="33" t="s">
        <v>89</v>
      </c>
      <c r="D172" s="77" t="s">
        <v>90</v>
      </c>
      <c r="E172" s="28">
        <v>0</v>
      </c>
      <c r="F172" s="29">
        <v>473.53</v>
      </c>
      <c r="G172" s="30">
        <v>0</v>
      </c>
    </row>
    <row r="173" spans="1:7" ht="13.5" customHeight="1">
      <c r="A173" s="32" t="s">
        <v>132</v>
      </c>
      <c r="B173" s="33"/>
      <c r="C173" s="33"/>
      <c r="D173" s="77" t="s">
        <v>133</v>
      </c>
      <c r="E173" s="28">
        <f>SUM(E175)</f>
        <v>350000</v>
      </c>
      <c r="F173" s="28">
        <f>SUM(F175)</f>
        <v>383661.57</v>
      </c>
      <c r="G173" s="27">
        <f>SUM(F173/E173)*100</f>
        <v>109.61759142857144</v>
      </c>
    </row>
    <row r="174" spans="1:7" ht="59.25" customHeight="1">
      <c r="A174" s="32"/>
      <c r="B174" s="33"/>
      <c r="C174" s="33"/>
      <c r="D174" s="77" t="s">
        <v>11</v>
      </c>
      <c r="E174" s="28">
        <v>0</v>
      </c>
      <c r="F174" s="28">
        <v>0</v>
      </c>
      <c r="G174" s="81">
        <v>0</v>
      </c>
    </row>
    <row r="175" spans="1:7" ht="42" customHeight="1">
      <c r="A175" s="32"/>
      <c r="B175" s="33" t="s">
        <v>134</v>
      </c>
      <c r="C175" s="33"/>
      <c r="D175" s="77" t="s">
        <v>135</v>
      </c>
      <c r="E175" s="28">
        <f>SUM(E177:E178)</f>
        <v>350000</v>
      </c>
      <c r="F175" s="29">
        <f>SUM(F177:F178)</f>
        <v>383661.57</v>
      </c>
      <c r="G175" s="27">
        <f>SUM(F175/E175)*100</f>
        <v>109.61759142857144</v>
      </c>
    </row>
    <row r="176" spans="1:7" ht="60" customHeight="1">
      <c r="A176" s="32"/>
      <c r="B176" s="33"/>
      <c r="C176" s="33"/>
      <c r="D176" s="77" t="s">
        <v>11</v>
      </c>
      <c r="E176" s="28">
        <v>0</v>
      </c>
      <c r="F176" s="28">
        <v>0</v>
      </c>
      <c r="G176" s="30">
        <v>0</v>
      </c>
    </row>
    <row r="177" spans="1:7" ht="36" customHeight="1">
      <c r="A177" s="32"/>
      <c r="B177" s="33"/>
      <c r="C177" s="33" t="s">
        <v>42</v>
      </c>
      <c r="D177" s="77" t="s">
        <v>43</v>
      </c>
      <c r="E177" s="28">
        <v>350000</v>
      </c>
      <c r="F177" s="28">
        <v>378910.65</v>
      </c>
      <c r="G177" s="27">
        <f>SUM(F177/E177)*100</f>
        <v>108.26018571428573</v>
      </c>
    </row>
    <row r="178" spans="1:7" ht="15" customHeight="1">
      <c r="A178" s="32"/>
      <c r="B178" s="33"/>
      <c r="C178" s="33" t="s">
        <v>26</v>
      </c>
      <c r="D178" s="77" t="s">
        <v>27</v>
      </c>
      <c r="E178" s="28">
        <v>0</v>
      </c>
      <c r="F178" s="29">
        <v>4750.92</v>
      </c>
      <c r="G178" s="27">
        <v>0</v>
      </c>
    </row>
    <row r="179" spans="1:7" ht="15" customHeight="1">
      <c r="A179" s="82" t="s">
        <v>160</v>
      </c>
      <c r="B179" s="83"/>
      <c r="C179" s="83"/>
      <c r="D179" s="77" t="s">
        <v>162</v>
      </c>
      <c r="E179" s="28">
        <f>SUM(E181)</f>
        <v>29004</v>
      </c>
      <c r="F179" s="28">
        <f>SUM(F181)</f>
        <v>0</v>
      </c>
      <c r="G179" s="27">
        <f aca="true" t="shared" si="4" ref="G179:G186">SUM(F179/E179)*100</f>
        <v>0</v>
      </c>
    </row>
    <row r="180" spans="1:7" ht="55.5" customHeight="1">
      <c r="A180" s="82"/>
      <c r="B180" s="83"/>
      <c r="C180" s="83"/>
      <c r="D180" s="77" t="s">
        <v>11</v>
      </c>
      <c r="E180" s="28">
        <f>SUM(E182)</f>
        <v>25004</v>
      </c>
      <c r="F180" s="28">
        <f>SUM(F182)</f>
        <v>0</v>
      </c>
      <c r="G180" s="27">
        <f t="shared" si="4"/>
        <v>0</v>
      </c>
    </row>
    <row r="181" spans="1:7" ht="15" customHeight="1">
      <c r="A181" s="82"/>
      <c r="B181" s="83" t="s">
        <v>161</v>
      </c>
      <c r="C181" s="83"/>
      <c r="D181" s="77" t="s">
        <v>70</v>
      </c>
      <c r="E181" s="28">
        <f>SUM(E183:E184)</f>
        <v>29004</v>
      </c>
      <c r="F181" s="29">
        <f>SUM(F184)</f>
        <v>0</v>
      </c>
      <c r="G181" s="27">
        <f t="shared" si="4"/>
        <v>0</v>
      </c>
    </row>
    <row r="182" spans="1:7" ht="59.25" customHeight="1">
      <c r="A182" s="82"/>
      <c r="B182" s="83"/>
      <c r="C182" s="83"/>
      <c r="D182" s="77" t="s">
        <v>11</v>
      </c>
      <c r="E182" s="28">
        <f>SUM(E184)</f>
        <v>25004</v>
      </c>
      <c r="F182" s="29">
        <f>SUM(F184)</f>
        <v>0</v>
      </c>
      <c r="G182" s="27">
        <f t="shared" si="4"/>
        <v>0</v>
      </c>
    </row>
    <row r="183" spans="1:7" ht="59.25" customHeight="1">
      <c r="A183" s="82"/>
      <c r="B183" s="83"/>
      <c r="C183" s="33" t="s">
        <v>26</v>
      </c>
      <c r="D183" s="77" t="s">
        <v>27</v>
      </c>
      <c r="E183" s="28">
        <v>4000</v>
      </c>
      <c r="F183" s="29">
        <v>0</v>
      </c>
      <c r="G183" s="27">
        <v>0</v>
      </c>
    </row>
    <row r="184" spans="1:7" ht="63" customHeight="1">
      <c r="A184" s="82"/>
      <c r="B184" s="83"/>
      <c r="C184" s="83" t="s">
        <v>63</v>
      </c>
      <c r="D184" s="77" t="s">
        <v>64</v>
      </c>
      <c r="E184" s="28">
        <v>25004</v>
      </c>
      <c r="F184" s="29">
        <v>0</v>
      </c>
      <c r="G184" s="27">
        <f t="shared" si="4"/>
        <v>0</v>
      </c>
    </row>
    <row r="185" spans="1:7" ht="13.5" customHeight="1">
      <c r="A185" s="234" t="s">
        <v>8</v>
      </c>
      <c r="B185" s="235"/>
      <c r="C185" s="235"/>
      <c r="D185" s="235"/>
      <c r="E185" s="84">
        <f>SUM(E8+E13+E27+E37+E50+E66+E72+E83+E97+E112+E117+E141+E161+E173+E179)</f>
        <v>68426176</v>
      </c>
      <c r="F185" s="84">
        <f>SUM(F8+F13+F27+F37+F50+F66+F72+F83+F97+F112+F117+F141+F161+F173+F179)</f>
        <v>35528764.94</v>
      </c>
      <c r="G185" s="85">
        <f t="shared" si="4"/>
        <v>51.9227684738659</v>
      </c>
    </row>
    <row r="186" spans="1:7" ht="57.75" customHeight="1">
      <c r="A186" s="236"/>
      <c r="B186" s="237"/>
      <c r="C186" s="237"/>
      <c r="D186" s="77" t="s">
        <v>11</v>
      </c>
      <c r="E186" s="28">
        <f>SUM(E9+E14+E28+E38+E51+E67+E73+E84+E98+E113+E118+E142+E162+E174+E180)</f>
        <v>2547577</v>
      </c>
      <c r="F186" s="28">
        <f>SUM(F9+F14+F28+F38+F51+F67+F73+F84+F98+F113+F118+F142+F162+F174+F180)</f>
        <v>1015775.8</v>
      </c>
      <c r="G186" s="27">
        <f t="shared" si="4"/>
        <v>39.87223153608311</v>
      </c>
    </row>
    <row r="187" spans="1:7" ht="13.5" customHeight="1">
      <c r="A187" s="234" t="s">
        <v>136</v>
      </c>
      <c r="B187" s="238"/>
      <c r="C187" s="238"/>
      <c r="D187" s="239"/>
      <c r="E187" s="75"/>
      <c r="F187" s="29"/>
      <c r="G187" s="27"/>
    </row>
    <row r="188" spans="1:7" ht="13.5" customHeight="1">
      <c r="A188" s="32" t="s">
        <v>9</v>
      </c>
      <c r="B188" s="33"/>
      <c r="C188" s="33"/>
      <c r="D188" s="77" t="s">
        <v>10</v>
      </c>
      <c r="E188" s="28">
        <f>SUM(E190)</f>
        <v>5679000</v>
      </c>
      <c r="F188" s="28">
        <f>SUM(F190)</f>
        <v>0</v>
      </c>
      <c r="G188" s="27">
        <f>SUM(F188/E188)*100</f>
        <v>0</v>
      </c>
    </row>
    <row r="189" spans="1:7" ht="51" customHeight="1">
      <c r="A189" s="32"/>
      <c r="B189" s="33"/>
      <c r="C189" s="33"/>
      <c r="D189" s="77" t="s">
        <v>11</v>
      </c>
      <c r="E189" s="28">
        <f>SUM(E191)</f>
        <v>4346000</v>
      </c>
      <c r="F189" s="28">
        <f>SUM(F191)</f>
        <v>0</v>
      </c>
      <c r="G189" s="27">
        <f aca="true" t="shared" si="5" ref="G189:G194">SUM(F189/E189)*100</f>
        <v>0</v>
      </c>
    </row>
    <row r="190" spans="1:7" ht="27.75" customHeight="1">
      <c r="A190" s="32"/>
      <c r="B190" s="33" t="s">
        <v>12</v>
      </c>
      <c r="C190" s="33"/>
      <c r="D190" s="77" t="s">
        <v>13</v>
      </c>
      <c r="E190" s="28">
        <f>SUM(E192:E194)</f>
        <v>5679000</v>
      </c>
      <c r="F190" s="86">
        <f>SUM(F192:F194)</f>
        <v>0</v>
      </c>
      <c r="G190" s="27">
        <f t="shared" si="5"/>
        <v>0</v>
      </c>
    </row>
    <row r="191" spans="1:7" ht="59.25" customHeight="1">
      <c r="A191" s="32"/>
      <c r="B191" s="33"/>
      <c r="C191" s="33"/>
      <c r="D191" s="77" t="s">
        <v>11</v>
      </c>
      <c r="E191" s="28">
        <f>SUM(E193:E194)</f>
        <v>4346000</v>
      </c>
      <c r="F191" s="28">
        <f>SUM(F193:F194)</f>
        <v>0</v>
      </c>
      <c r="G191" s="79">
        <f t="shared" si="5"/>
        <v>0</v>
      </c>
    </row>
    <row r="192" spans="1:7" ht="48.75" customHeight="1">
      <c r="A192" s="32"/>
      <c r="B192" s="33"/>
      <c r="C192" s="33" t="s">
        <v>163</v>
      </c>
      <c r="D192" s="77" t="s">
        <v>165</v>
      </c>
      <c r="E192" s="28">
        <v>1333000</v>
      </c>
      <c r="F192" s="29">
        <v>0</v>
      </c>
      <c r="G192" s="27">
        <f t="shared" si="5"/>
        <v>0</v>
      </c>
    </row>
    <row r="193" spans="1:7" ht="48.75" customHeight="1">
      <c r="A193" s="32"/>
      <c r="B193" s="33"/>
      <c r="C193" s="33" t="s">
        <v>166</v>
      </c>
      <c r="D193" s="77" t="s">
        <v>165</v>
      </c>
      <c r="E193" s="28">
        <v>3259000</v>
      </c>
      <c r="F193" s="29">
        <v>0</v>
      </c>
      <c r="G193" s="27">
        <f t="shared" si="5"/>
        <v>0</v>
      </c>
    </row>
    <row r="194" spans="1:7" ht="49.5" customHeight="1">
      <c r="A194" s="32"/>
      <c r="B194" s="33"/>
      <c r="C194" s="33" t="s">
        <v>167</v>
      </c>
      <c r="D194" s="77" t="s">
        <v>165</v>
      </c>
      <c r="E194" s="28">
        <v>1087000</v>
      </c>
      <c r="F194" s="29">
        <v>0</v>
      </c>
      <c r="G194" s="27">
        <f t="shared" si="5"/>
        <v>0</v>
      </c>
    </row>
    <row r="195" spans="1:7" ht="13.5" customHeight="1">
      <c r="A195" s="32" t="s">
        <v>22</v>
      </c>
      <c r="B195" s="33"/>
      <c r="C195" s="33"/>
      <c r="D195" s="77" t="s">
        <v>23</v>
      </c>
      <c r="E195" s="28">
        <f>SUM(E197)</f>
        <v>2049366</v>
      </c>
      <c r="F195" s="28">
        <f>SUM(F197)</f>
        <v>172328.66999999998</v>
      </c>
      <c r="G195" s="27">
        <f aca="true" t="shared" si="6" ref="G195:G201">SUM(F195/E195)*100</f>
        <v>8.40887718445607</v>
      </c>
    </row>
    <row r="196" spans="1:7" ht="58.5" customHeight="1">
      <c r="A196" s="32"/>
      <c r="B196" s="33"/>
      <c r="C196" s="33"/>
      <c r="D196" s="77" t="s">
        <v>11</v>
      </c>
      <c r="E196" s="28">
        <f>SUM(E198)</f>
        <v>1987824</v>
      </c>
      <c r="F196" s="28">
        <f>SUM(F198)</f>
        <v>95412</v>
      </c>
      <c r="G196" s="30">
        <f t="shared" si="6"/>
        <v>4.799821312148359</v>
      </c>
    </row>
    <row r="197" spans="1:7" ht="13.5" customHeight="1">
      <c r="A197" s="32"/>
      <c r="B197" s="33" t="s">
        <v>24</v>
      </c>
      <c r="C197" s="33"/>
      <c r="D197" s="77" t="s">
        <v>25</v>
      </c>
      <c r="E197" s="28">
        <f>SUM(E199:E200)</f>
        <v>2049366</v>
      </c>
      <c r="F197" s="28">
        <f>SUM(F199:F200)</f>
        <v>172328.66999999998</v>
      </c>
      <c r="G197" s="27">
        <f t="shared" si="6"/>
        <v>8.40887718445607</v>
      </c>
    </row>
    <row r="198" spans="1:7" ht="45" customHeight="1">
      <c r="A198" s="32"/>
      <c r="B198" s="33"/>
      <c r="C198" s="33"/>
      <c r="D198" s="77" t="s">
        <v>11</v>
      </c>
      <c r="E198" s="28">
        <f>SUM(E199)</f>
        <v>1987824</v>
      </c>
      <c r="F198" s="28">
        <f>SUM(F199)</f>
        <v>95412</v>
      </c>
      <c r="G198" s="30">
        <f t="shared" si="6"/>
        <v>4.799821312148359</v>
      </c>
    </row>
    <row r="199" spans="1:7" ht="64.5" customHeight="1">
      <c r="A199" s="32"/>
      <c r="B199" s="33"/>
      <c r="C199" s="33" t="s">
        <v>137</v>
      </c>
      <c r="D199" s="77" t="s">
        <v>168</v>
      </c>
      <c r="E199" s="28">
        <v>1987824</v>
      </c>
      <c r="F199" s="28">
        <v>95412</v>
      </c>
      <c r="G199" s="30">
        <f t="shared" si="6"/>
        <v>4.799821312148359</v>
      </c>
    </row>
    <row r="200" spans="1:12" ht="60" customHeight="1">
      <c r="A200" s="32"/>
      <c r="B200" s="33"/>
      <c r="C200" s="33" t="s">
        <v>139</v>
      </c>
      <c r="D200" s="77" t="s">
        <v>140</v>
      </c>
      <c r="E200" s="28">
        <v>61542</v>
      </c>
      <c r="F200" s="28">
        <v>76916.67</v>
      </c>
      <c r="G200" s="30">
        <f t="shared" si="6"/>
        <v>124.98240226186994</v>
      </c>
      <c r="L200" t="s">
        <v>164</v>
      </c>
    </row>
    <row r="201" spans="1:7" ht="46.5" customHeight="1">
      <c r="A201" s="32" t="s">
        <v>34</v>
      </c>
      <c r="B201" s="33"/>
      <c r="C201" s="33"/>
      <c r="D201" s="77" t="s">
        <v>35</v>
      </c>
      <c r="E201" s="28">
        <f>SUM(E203)</f>
        <v>842541</v>
      </c>
      <c r="F201" s="28">
        <f>SUM(F203)</f>
        <v>172574</v>
      </c>
      <c r="G201" s="27">
        <f t="shared" si="6"/>
        <v>20.48256405326269</v>
      </c>
    </row>
    <row r="202" spans="1:7" ht="44.25" customHeight="1">
      <c r="A202" s="32"/>
      <c r="B202" s="33"/>
      <c r="C202" s="33"/>
      <c r="D202" s="77" t="s">
        <v>11</v>
      </c>
      <c r="E202" s="28">
        <f>SUM(E204)</f>
        <v>842541</v>
      </c>
      <c r="F202" s="28">
        <f>SUM(F204)</f>
        <v>172574</v>
      </c>
      <c r="G202" s="27">
        <f aca="true" t="shared" si="7" ref="G202:G212">SUM(F202/E202)*100</f>
        <v>20.48256405326269</v>
      </c>
    </row>
    <row r="203" spans="1:7" ht="42.75" customHeight="1">
      <c r="A203" s="32"/>
      <c r="B203" s="33" t="s">
        <v>36</v>
      </c>
      <c r="C203" s="33"/>
      <c r="D203" s="77" t="s">
        <v>37</v>
      </c>
      <c r="E203" s="28">
        <f>SUM(E205:E206)</f>
        <v>842541</v>
      </c>
      <c r="F203" s="28">
        <f>SUM(F205:F206)</f>
        <v>172574</v>
      </c>
      <c r="G203" s="27">
        <f>SUM(F203/E203)*100</f>
        <v>20.48256405326269</v>
      </c>
    </row>
    <row r="204" spans="1:7" ht="59.25" customHeight="1">
      <c r="A204" s="32"/>
      <c r="B204" s="33"/>
      <c r="C204" s="33"/>
      <c r="D204" s="77" t="s">
        <v>11</v>
      </c>
      <c r="E204" s="28">
        <f>SUM(E205:E206)</f>
        <v>842541</v>
      </c>
      <c r="F204" s="28">
        <f>SUM(F205:F206)</f>
        <v>172574</v>
      </c>
      <c r="G204" s="27">
        <f t="shared" si="7"/>
        <v>20.48256405326269</v>
      </c>
    </row>
    <row r="205" spans="1:7" ht="60.75" customHeight="1">
      <c r="A205" s="32"/>
      <c r="B205" s="33"/>
      <c r="C205" s="33" t="s">
        <v>137</v>
      </c>
      <c r="D205" s="77" t="s">
        <v>152</v>
      </c>
      <c r="E205" s="28">
        <v>669967</v>
      </c>
      <c r="F205" s="29">
        <v>0</v>
      </c>
      <c r="G205" s="27">
        <f t="shared" si="7"/>
        <v>0</v>
      </c>
    </row>
    <row r="206" spans="1:7" ht="60.75" customHeight="1">
      <c r="A206" s="32"/>
      <c r="B206" s="33"/>
      <c r="C206" s="33" t="s">
        <v>170</v>
      </c>
      <c r="D206" s="77" t="s">
        <v>171</v>
      </c>
      <c r="E206" s="28">
        <v>172574</v>
      </c>
      <c r="F206" s="29">
        <v>172574</v>
      </c>
      <c r="G206" s="27">
        <f t="shared" si="7"/>
        <v>100</v>
      </c>
    </row>
    <row r="207" spans="1:7" ht="42.75" customHeight="1">
      <c r="A207" s="32" t="s">
        <v>141</v>
      </c>
      <c r="B207" s="33"/>
      <c r="C207" s="33"/>
      <c r="D207" s="77" t="s">
        <v>142</v>
      </c>
      <c r="E207" s="28">
        <f aca="true" t="shared" si="8" ref="E207:F209">SUM(E209)</f>
        <v>955002</v>
      </c>
      <c r="F207" s="28">
        <f t="shared" si="8"/>
        <v>17681.86</v>
      </c>
      <c r="G207" s="27">
        <f t="shared" si="7"/>
        <v>1.851499787435</v>
      </c>
    </row>
    <row r="208" spans="1:7" ht="56.25" customHeight="1">
      <c r="A208" s="32"/>
      <c r="B208" s="33"/>
      <c r="C208" s="33"/>
      <c r="D208" s="77" t="s">
        <v>11</v>
      </c>
      <c r="E208" s="28">
        <f t="shared" si="8"/>
        <v>955002</v>
      </c>
      <c r="F208" s="28">
        <f t="shared" si="8"/>
        <v>17681.86</v>
      </c>
      <c r="G208" s="27">
        <f t="shared" si="7"/>
        <v>1.851499787435</v>
      </c>
    </row>
    <row r="209" spans="1:7" ht="45.75" customHeight="1">
      <c r="A209" s="32"/>
      <c r="B209" s="33" t="s">
        <v>143</v>
      </c>
      <c r="C209" s="33"/>
      <c r="D209" s="77" t="s">
        <v>70</v>
      </c>
      <c r="E209" s="28">
        <f t="shared" si="8"/>
        <v>955002</v>
      </c>
      <c r="F209" s="28">
        <f t="shared" si="8"/>
        <v>17681.86</v>
      </c>
      <c r="G209" s="27">
        <f t="shared" si="7"/>
        <v>1.851499787435</v>
      </c>
    </row>
    <row r="210" spans="1:7" ht="55.5" customHeight="1">
      <c r="A210" s="32"/>
      <c r="B210" s="33"/>
      <c r="C210" s="33"/>
      <c r="D210" s="77" t="s">
        <v>11</v>
      </c>
      <c r="E210" s="28">
        <f>SUM(E211)</f>
        <v>955002</v>
      </c>
      <c r="F210" s="28">
        <f>SUM(F211)</f>
        <v>17681.86</v>
      </c>
      <c r="G210" s="27">
        <f t="shared" si="7"/>
        <v>1.851499787435</v>
      </c>
    </row>
    <row r="211" spans="1:7" ht="57" customHeight="1">
      <c r="A211" s="32"/>
      <c r="B211" s="33"/>
      <c r="C211" s="33" t="s">
        <v>137</v>
      </c>
      <c r="D211" s="77" t="s">
        <v>138</v>
      </c>
      <c r="E211" s="28">
        <v>955002</v>
      </c>
      <c r="F211" s="28">
        <v>17681.86</v>
      </c>
      <c r="G211" s="27">
        <f t="shared" si="7"/>
        <v>1.851499787435</v>
      </c>
    </row>
    <row r="212" spans="1:7" ht="28.5" customHeight="1">
      <c r="A212" s="32" t="s">
        <v>79</v>
      </c>
      <c r="B212" s="33"/>
      <c r="C212" s="33"/>
      <c r="D212" s="77" t="s">
        <v>80</v>
      </c>
      <c r="E212" s="28">
        <f>SUM(E214)</f>
        <v>1366600</v>
      </c>
      <c r="F212" s="28">
        <f>SUM(F214)</f>
        <v>0</v>
      </c>
      <c r="G212" s="27">
        <f t="shared" si="7"/>
        <v>0</v>
      </c>
    </row>
    <row r="213" spans="1:7" ht="58.5" customHeight="1">
      <c r="A213" s="32"/>
      <c r="B213" s="33"/>
      <c r="C213" s="33"/>
      <c r="D213" s="77" t="s">
        <v>11</v>
      </c>
      <c r="E213" s="28">
        <f>SUM(E215)</f>
        <v>0</v>
      </c>
      <c r="F213" s="28">
        <f>SUM(F215)</f>
        <v>0</v>
      </c>
      <c r="G213" s="27">
        <v>0</v>
      </c>
    </row>
    <row r="214" spans="1:7" ht="42.75" customHeight="1">
      <c r="A214" s="32"/>
      <c r="B214" s="33" t="s">
        <v>172</v>
      </c>
      <c r="C214" s="33"/>
      <c r="D214" s="77" t="s">
        <v>173</v>
      </c>
      <c r="E214" s="28">
        <f>SUM(E216)</f>
        <v>1366600</v>
      </c>
      <c r="F214" s="28">
        <f>SUM(F221)</f>
        <v>0</v>
      </c>
      <c r="G214" s="27">
        <f>SUM(F214/E214)*100</f>
        <v>0</v>
      </c>
    </row>
    <row r="215" spans="1:7" ht="63" customHeight="1">
      <c r="A215" s="32"/>
      <c r="B215" s="33"/>
      <c r="C215" s="33"/>
      <c r="D215" s="77" t="s">
        <v>11</v>
      </c>
      <c r="E215" s="28">
        <v>0</v>
      </c>
      <c r="F215" s="28">
        <v>0</v>
      </c>
      <c r="G215" s="27">
        <v>0</v>
      </c>
    </row>
    <row r="216" spans="1:7" ht="63" customHeight="1">
      <c r="A216" s="32"/>
      <c r="B216" s="33"/>
      <c r="C216" s="33" t="s">
        <v>174</v>
      </c>
      <c r="D216" s="77" t="s">
        <v>175</v>
      </c>
      <c r="E216" s="28">
        <v>1366600</v>
      </c>
      <c r="F216" s="86">
        <v>0</v>
      </c>
      <c r="G216" s="27">
        <f>SUM(F216/E216)*100</f>
        <v>0</v>
      </c>
    </row>
    <row r="217" spans="1:7" ht="33.75" customHeight="1">
      <c r="A217" s="32" t="s">
        <v>106</v>
      </c>
      <c r="B217" s="33"/>
      <c r="C217" s="33"/>
      <c r="D217" s="77" t="s">
        <v>107</v>
      </c>
      <c r="E217" s="28">
        <f aca="true" t="shared" si="9" ref="E217:F219">SUM(E219)</f>
        <v>3326256</v>
      </c>
      <c r="F217" s="28">
        <f t="shared" si="9"/>
        <v>0</v>
      </c>
      <c r="G217" s="27">
        <f>SUM(F217/E217)*100</f>
        <v>0</v>
      </c>
    </row>
    <row r="218" spans="1:7" ht="63" customHeight="1">
      <c r="A218" s="32"/>
      <c r="B218" s="33"/>
      <c r="C218" s="33"/>
      <c r="D218" s="77" t="s">
        <v>11</v>
      </c>
      <c r="E218" s="28">
        <f t="shared" si="9"/>
        <v>3326256</v>
      </c>
      <c r="F218" s="28">
        <f t="shared" si="9"/>
        <v>0</v>
      </c>
      <c r="G218" s="27">
        <v>0</v>
      </c>
    </row>
    <row r="219" spans="1:7" ht="31.5" customHeight="1">
      <c r="A219" s="32"/>
      <c r="B219" s="33" t="s">
        <v>112</v>
      </c>
      <c r="C219" s="33"/>
      <c r="D219" s="77" t="s">
        <v>113</v>
      </c>
      <c r="E219" s="28">
        <f t="shared" si="9"/>
        <v>3326256</v>
      </c>
      <c r="F219" s="28">
        <f t="shared" si="9"/>
        <v>0</v>
      </c>
      <c r="G219" s="27">
        <f>SUM(F219/E219)*100</f>
        <v>0</v>
      </c>
    </row>
    <row r="220" spans="1:7" ht="63" customHeight="1">
      <c r="A220" s="32"/>
      <c r="B220" s="33"/>
      <c r="C220" s="33"/>
      <c r="D220" s="77" t="s">
        <v>11</v>
      </c>
      <c r="E220" s="28">
        <f>SUM(E221)</f>
        <v>3326256</v>
      </c>
      <c r="F220" s="28">
        <v>0</v>
      </c>
      <c r="G220" s="27">
        <v>0</v>
      </c>
    </row>
    <row r="221" spans="1:7" ht="67.5" customHeight="1">
      <c r="A221" s="32"/>
      <c r="B221" s="33"/>
      <c r="C221" s="33" t="s">
        <v>137</v>
      </c>
      <c r="D221" s="77" t="s">
        <v>138</v>
      </c>
      <c r="E221" s="28">
        <v>3326256</v>
      </c>
      <c r="F221" s="28">
        <v>0</v>
      </c>
      <c r="G221" s="30">
        <v>0</v>
      </c>
    </row>
    <row r="222" spans="1:7" ht="42.75" customHeight="1">
      <c r="A222" s="234" t="s">
        <v>136</v>
      </c>
      <c r="B222" s="235"/>
      <c r="C222" s="235"/>
      <c r="D222" s="235"/>
      <c r="E222" s="84">
        <f>SUM(E188+E195+E201+E207+E212+E217)</f>
        <v>14218765</v>
      </c>
      <c r="F222" s="87">
        <f>SUM(F188+F195+F201+F207+F212+F217)</f>
        <v>362584.52999999997</v>
      </c>
      <c r="G222" s="85">
        <f>SUM(F222/E222)*100</f>
        <v>2.5500423559992726</v>
      </c>
    </row>
    <row r="223" spans="1:7" ht="60" customHeight="1">
      <c r="A223" s="236"/>
      <c r="B223" s="237"/>
      <c r="C223" s="237"/>
      <c r="D223" s="77" t="s">
        <v>11</v>
      </c>
      <c r="E223" s="28">
        <f>SUM(E189+E196+E202+E208+E213+E218)</f>
        <v>11457623</v>
      </c>
      <c r="F223" s="28">
        <f>SUM(F189+F196+F202+F208+F213+F218)</f>
        <v>285667.86</v>
      </c>
      <c r="G223" s="27">
        <f>SUM(F223/E223)*100</f>
        <v>2.49325588736861</v>
      </c>
    </row>
    <row r="224" spans="1:7" ht="13.5" customHeight="1">
      <c r="A224" s="242"/>
      <c r="B224" s="240"/>
      <c r="C224" s="240"/>
      <c r="D224" s="240"/>
      <c r="E224" s="88"/>
      <c r="F224" s="29"/>
      <c r="G224" s="30">
        <v>0</v>
      </c>
    </row>
    <row r="225" spans="1:7" ht="40.5" customHeight="1">
      <c r="A225" s="229" t="s">
        <v>144</v>
      </c>
      <c r="B225" s="230"/>
      <c r="C225" s="230"/>
      <c r="D225" s="231"/>
      <c r="E225" s="84">
        <f>SUM(E185+E222)</f>
        <v>82644941</v>
      </c>
      <c r="F225" s="84">
        <f>SUM(F185+F222)</f>
        <v>35891349.47</v>
      </c>
      <c r="G225" s="85">
        <f>SUM(F225/E225)*100</f>
        <v>43.42836843455427</v>
      </c>
    </row>
    <row r="226" spans="1:7" ht="59.25" customHeight="1" thickBot="1">
      <c r="A226" s="232"/>
      <c r="B226" s="233"/>
      <c r="C226" s="233"/>
      <c r="D226" s="89" t="s">
        <v>11</v>
      </c>
      <c r="E226" s="90">
        <f>SUM(E223+E186)</f>
        <v>14005200</v>
      </c>
      <c r="F226" s="90">
        <f>SUM(F223+F186)</f>
        <v>1301443.6600000001</v>
      </c>
      <c r="G226" s="91">
        <f>SUM(F226/E226)*100</f>
        <v>9.292574615142948</v>
      </c>
    </row>
    <row r="228" ht="12.75">
      <c r="F228" s="6"/>
    </row>
  </sheetData>
  <sheetProtection/>
  <mergeCells count="12">
    <mergeCell ref="A185:D185"/>
    <mergeCell ref="A7:D7"/>
    <mergeCell ref="A4:B4"/>
    <mergeCell ref="C4:D4"/>
    <mergeCell ref="A224:D224"/>
    <mergeCell ref="A1:G3"/>
    <mergeCell ref="A225:D225"/>
    <mergeCell ref="A226:C226"/>
    <mergeCell ref="A222:D222"/>
    <mergeCell ref="A223:C223"/>
    <mergeCell ref="A186:C186"/>
    <mergeCell ref="A187:D187"/>
  </mergeCells>
  <printOptions/>
  <pageMargins left="0.7480314960629921" right="0.7480314960629921" top="1.220472440944882" bottom="0.984251968503937" header="0.5118110236220472" footer="0.5118110236220472"/>
  <pageSetup horizontalDpi="600" verticalDpi="600" orientation="portrait" paperSize="9" r:id="rId1"/>
  <headerFooter>
    <oddHeader xml:space="preserve">&amp;RZałącznik Nr 1
do Informacji o przebiegu wykonania budżetu
Powiatu Opatowskiego za I półrocze 2014 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96"/>
  <sheetViews>
    <sheetView showGridLines="0" workbookViewId="0" topLeftCell="A1">
      <pane ySplit="5370" topLeftCell="A64" activePane="topLeft" state="split"/>
      <selection pane="topLeft" activeCell="K94" sqref="K94"/>
      <selection pane="bottomLeft" activeCell="X88" sqref="X88"/>
    </sheetView>
  </sheetViews>
  <sheetFormatPr defaultColWidth="9.33203125" defaultRowHeight="12.75"/>
  <cols>
    <col min="1" max="1" width="4.33203125" style="7" customWidth="1"/>
    <col min="2" max="2" width="5" style="7" customWidth="1"/>
    <col min="3" max="4" width="6" style="7" customWidth="1"/>
    <col min="5" max="5" width="7.83203125" style="7" customWidth="1"/>
    <col min="6" max="6" width="4.33203125" style="7" customWidth="1"/>
    <col min="7" max="7" width="12.5" style="7" customWidth="1"/>
    <col min="8" max="8" width="7.16015625" style="7" customWidth="1"/>
    <col min="9" max="9" width="12.5" style="7" customWidth="1"/>
    <col min="10" max="10" width="12" style="7" customWidth="1"/>
    <col min="11" max="11" width="12.16015625" style="7" customWidth="1"/>
    <col min="12" max="12" width="11.83203125" style="7" customWidth="1"/>
    <col min="13" max="13" width="10.66015625" style="7" customWidth="1"/>
    <col min="14" max="14" width="11.5" style="7" customWidth="1"/>
    <col min="15" max="15" width="9.83203125" style="7" customWidth="1"/>
    <col min="16" max="16" width="9.5" style="7" customWidth="1"/>
    <col min="17" max="17" width="9.33203125" style="7" customWidth="1"/>
    <col min="18" max="19" width="11" style="7" customWidth="1"/>
    <col min="20" max="20" width="11.33203125" style="7" customWidth="1"/>
    <col min="21" max="21" width="10" style="7" customWidth="1"/>
    <col min="22" max="16384" width="9.33203125" style="7" customWidth="1"/>
  </cols>
  <sheetData>
    <row r="1" spans="19:21" ht="12.75">
      <c r="S1" s="292"/>
      <c r="T1" s="293"/>
      <c r="U1" s="10"/>
    </row>
    <row r="2" spans="1:21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294"/>
      <c r="T2" s="295"/>
      <c r="U2" s="295"/>
    </row>
    <row r="3" spans="1:21" ht="12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294"/>
      <c r="T3" s="295"/>
      <c r="U3" s="295"/>
    </row>
    <row r="4" spans="1:21" ht="9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1" ht="9.75">
      <c r="A5" s="296"/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</row>
    <row r="6" spans="1:21" ht="9.7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ht="15.75">
      <c r="A7" s="298" t="s">
        <v>380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</row>
    <row r="8" spans="1:21" ht="10.5" thickBot="1">
      <c r="A8" s="297"/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</row>
    <row r="9" spans="1:21" ht="15" customHeight="1">
      <c r="A9" s="285" t="s">
        <v>0</v>
      </c>
      <c r="B9" s="278" t="s">
        <v>1</v>
      </c>
      <c r="C9" s="278" t="s">
        <v>3</v>
      </c>
      <c r="D9" s="278"/>
      <c r="E9" s="278" t="s">
        <v>151</v>
      </c>
      <c r="F9" s="278"/>
      <c r="G9" s="267" t="s">
        <v>381</v>
      </c>
      <c r="H9" s="270" t="s">
        <v>145</v>
      </c>
      <c r="I9" s="277" t="s">
        <v>267</v>
      </c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9"/>
    </row>
    <row r="10" spans="1:21" ht="15.75" customHeight="1">
      <c r="A10" s="286"/>
      <c r="B10" s="280"/>
      <c r="C10" s="280"/>
      <c r="D10" s="280"/>
      <c r="E10" s="280"/>
      <c r="F10" s="280"/>
      <c r="G10" s="268"/>
      <c r="H10" s="271"/>
      <c r="I10" s="275" t="s">
        <v>266</v>
      </c>
      <c r="J10" s="280" t="s">
        <v>260</v>
      </c>
      <c r="K10" s="280"/>
      <c r="L10" s="280"/>
      <c r="M10" s="280"/>
      <c r="N10" s="280"/>
      <c r="O10" s="280"/>
      <c r="P10" s="280"/>
      <c r="Q10" s="280"/>
      <c r="R10" s="280" t="s">
        <v>265</v>
      </c>
      <c r="S10" s="280" t="s">
        <v>260</v>
      </c>
      <c r="T10" s="280"/>
      <c r="U10" s="288"/>
    </row>
    <row r="11" spans="1:21" ht="9.75" customHeight="1">
      <c r="A11" s="286"/>
      <c r="B11" s="280"/>
      <c r="C11" s="280"/>
      <c r="D11" s="280"/>
      <c r="E11" s="280"/>
      <c r="F11" s="280"/>
      <c r="G11" s="268"/>
      <c r="H11" s="271"/>
      <c r="I11" s="275"/>
      <c r="J11" s="280"/>
      <c r="K11" s="280"/>
      <c r="L11" s="280"/>
      <c r="M11" s="280"/>
      <c r="N11" s="280"/>
      <c r="O11" s="280"/>
      <c r="P11" s="280"/>
      <c r="Q11" s="280"/>
      <c r="R11" s="280"/>
      <c r="S11" s="280" t="s">
        <v>264</v>
      </c>
      <c r="T11" s="282" t="s">
        <v>263</v>
      </c>
      <c r="U11" s="283" t="s">
        <v>262</v>
      </c>
    </row>
    <row r="12" spans="1:21" ht="17.25" customHeight="1">
      <c r="A12" s="286"/>
      <c r="B12" s="280"/>
      <c r="C12" s="280"/>
      <c r="D12" s="280"/>
      <c r="E12" s="280"/>
      <c r="F12" s="280"/>
      <c r="G12" s="268"/>
      <c r="H12" s="271"/>
      <c r="I12" s="275"/>
      <c r="J12" s="280" t="s">
        <v>261</v>
      </c>
      <c r="K12" s="280" t="s">
        <v>260</v>
      </c>
      <c r="L12" s="280"/>
      <c r="M12" s="280" t="s">
        <v>259</v>
      </c>
      <c r="N12" s="280" t="s">
        <v>258</v>
      </c>
      <c r="O12" s="280" t="s">
        <v>257</v>
      </c>
      <c r="P12" s="280" t="s">
        <v>256</v>
      </c>
      <c r="Q12" s="280" t="s">
        <v>255</v>
      </c>
      <c r="R12" s="280"/>
      <c r="S12" s="280"/>
      <c r="T12" s="282"/>
      <c r="U12" s="283"/>
    </row>
    <row r="13" spans="1:21" ht="48" customHeight="1">
      <c r="A13" s="286"/>
      <c r="B13" s="280"/>
      <c r="C13" s="280"/>
      <c r="D13" s="280"/>
      <c r="E13" s="280"/>
      <c r="F13" s="280"/>
      <c r="G13" s="268"/>
      <c r="H13" s="271"/>
      <c r="I13" s="275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2" t="s">
        <v>254</v>
      </c>
      <c r="U13" s="283"/>
    </row>
    <row r="14" spans="1:21" ht="87" customHeight="1" thickBot="1">
      <c r="A14" s="287"/>
      <c r="B14" s="281"/>
      <c r="C14" s="281"/>
      <c r="D14" s="281"/>
      <c r="E14" s="281"/>
      <c r="F14" s="281"/>
      <c r="G14" s="269"/>
      <c r="H14" s="272"/>
      <c r="I14" s="276"/>
      <c r="J14" s="281"/>
      <c r="K14" s="92" t="s">
        <v>253</v>
      </c>
      <c r="L14" s="92" t="s">
        <v>252</v>
      </c>
      <c r="M14" s="281"/>
      <c r="N14" s="281"/>
      <c r="O14" s="281"/>
      <c r="P14" s="281"/>
      <c r="Q14" s="281"/>
      <c r="R14" s="281"/>
      <c r="S14" s="281"/>
      <c r="T14" s="289"/>
      <c r="U14" s="284"/>
    </row>
    <row r="15" spans="1:21" s="5" customFormat="1" ht="20.25" customHeight="1" thickBot="1">
      <c r="A15" s="37" t="s">
        <v>4</v>
      </c>
      <c r="B15" s="57" t="s">
        <v>5</v>
      </c>
      <c r="C15" s="269" t="s">
        <v>6</v>
      </c>
      <c r="D15" s="269"/>
      <c r="E15" s="269" t="s">
        <v>7</v>
      </c>
      <c r="F15" s="269"/>
      <c r="G15" s="57" t="s">
        <v>251</v>
      </c>
      <c r="H15" s="38" t="s">
        <v>250</v>
      </c>
      <c r="I15" s="37" t="s">
        <v>249</v>
      </c>
      <c r="J15" s="57" t="s">
        <v>248</v>
      </c>
      <c r="K15" s="57" t="s">
        <v>247</v>
      </c>
      <c r="L15" s="57" t="s">
        <v>246</v>
      </c>
      <c r="M15" s="57" t="s">
        <v>245</v>
      </c>
      <c r="N15" s="57" t="s">
        <v>244</v>
      </c>
      <c r="O15" s="57" t="s">
        <v>243</v>
      </c>
      <c r="P15" s="57" t="s">
        <v>242</v>
      </c>
      <c r="Q15" s="57" t="s">
        <v>241</v>
      </c>
      <c r="R15" s="57" t="s">
        <v>240</v>
      </c>
      <c r="S15" s="57" t="s">
        <v>239</v>
      </c>
      <c r="T15" s="38" t="s">
        <v>238</v>
      </c>
      <c r="U15" s="39" t="s">
        <v>237</v>
      </c>
    </row>
    <row r="16" spans="1:21" s="9" customFormat="1" ht="26.25" customHeight="1">
      <c r="A16" s="291" t="s">
        <v>9</v>
      </c>
      <c r="B16" s="93"/>
      <c r="C16" s="273" t="s">
        <v>10</v>
      </c>
      <c r="D16" s="273"/>
      <c r="E16" s="274">
        <f>SUM(E17:F18)</f>
        <v>5709000</v>
      </c>
      <c r="F16" s="274"/>
      <c r="G16" s="94">
        <f>SUM(G17:G18)</f>
        <v>7888.91</v>
      </c>
      <c r="H16" s="94">
        <f aca="true" t="shared" si="0" ref="H16:H47">SUM(G16/E16)*100</f>
        <v>0.13818374496409178</v>
      </c>
      <c r="I16" s="94">
        <f aca="true" t="shared" si="1" ref="I16:U16">SUM(I17:I18)</f>
        <v>7888.91</v>
      </c>
      <c r="J16" s="94">
        <f t="shared" si="1"/>
        <v>5889.2</v>
      </c>
      <c r="K16" s="94">
        <f t="shared" si="1"/>
        <v>2002</v>
      </c>
      <c r="L16" s="94">
        <f t="shared" si="1"/>
        <v>3887.2</v>
      </c>
      <c r="M16" s="94">
        <f t="shared" si="1"/>
        <v>0</v>
      </c>
      <c r="N16" s="94">
        <f t="shared" si="1"/>
        <v>1999.71</v>
      </c>
      <c r="O16" s="94">
        <f t="shared" si="1"/>
        <v>0</v>
      </c>
      <c r="P16" s="94">
        <f t="shared" si="1"/>
        <v>0</v>
      </c>
      <c r="Q16" s="94">
        <f t="shared" si="1"/>
        <v>0</v>
      </c>
      <c r="R16" s="94">
        <f t="shared" si="1"/>
        <v>0</v>
      </c>
      <c r="S16" s="94">
        <f t="shared" si="1"/>
        <v>0</v>
      </c>
      <c r="T16" s="94">
        <f t="shared" si="1"/>
        <v>0</v>
      </c>
      <c r="U16" s="95">
        <f t="shared" si="1"/>
        <v>0</v>
      </c>
    </row>
    <row r="17" spans="1:21" ht="42.75" customHeight="1">
      <c r="A17" s="290"/>
      <c r="B17" s="96" t="s">
        <v>12</v>
      </c>
      <c r="C17" s="258" t="s">
        <v>13</v>
      </c>
      <c r="D17" s="258"/>
      <c r="E17" s="247">
        <v>5680600</v>
      </c>
      <c r="F17" s="247"/>
      <c r="G17" s="97">
        <v>0</v>
      </c>
      <c r="H17" s="97">
        <f t="shared" si="0"/>
        <v>0</v>
      </c>
      <c r="I17" s="97">
        <f>SUM(J17+M17+N17+O17+P17+Q17)</f>
        <v>0</v>
      </c>
      <c r="J17" s="97">
        <f>SUM(K17:L17)</f>
        <v>0</v>
      </c>
      <c r="K17" s="97">
        <v>0</v>
      </c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97">
        <v>0</v>
      </c>
      <c r="T17" s="98">
        <v>0</v>
      </c>
      <c r="U17" s="99"/>
    </row>
    <row r="18" spans="1:21" ht="25.5" customHeight="1">
      <c r="A18" s="249"/>
      <c r="B18" s="96" t="s">
        <v>236</v>
      </c>
      <c r="C18" s="258" t="s">
        <v>70</v>
      </c>
      <c r="D18" s="258"/>
      <c r="E18" s="247">
        <v>28400</v>
      </c>
      <c r="F18" s="247"/>
      <c r="G18" s="97">
        <f>SUM(I18+R18)</f>
        <v>7888.91</v>
      </c>
      <c r="H18" s="97">
        <f t="shared" si="0"/>
        <v>27.777852112676054</v>
      </c>
      <c r="I18" s="97">
        <f>SUM(J18+M18+N18+O18+P18+Q18)</f>
        <v>7888.91</v>
      </c>
      <c r="J18" s="97">
        <f>SUM(K18:L18)</f>
        <v>5889.2</v>
      </c>
      <c r="K18" s="97">
        <v>2002</v>
      </c>
      <c r="L18" s="97">
        <v>3887.2</v>
      </c>
      <c r="M18" s="97">
        <v>0</v>
      </c>
      <c r="N18" s="97">
        <v>1999.71</v>
      </c>
      <c r="O18" s="97">
        <v>0</v>
      </c>
      <c r="P18" s="97">
        <v>0</v>
      </c>
      <c r="Q18" s="97">
        <v>0</v>
      </c>
      <c r="R18" s="97">
        <f>SUM(S18)</f>
        <v>0</v>
      </c>
      <c r="S18" s="97">
        <v>0</v>
      </c>
      <c r="T18" s="98">
        <v>0</v>
      </c>
      <c r="U18" s="99">
        <v>0</v>
      </c>
    </row>
    <row r="19" spans="1:21" s="9" customFormat="1" ht="14.25" customHeight="1">
      <c r="A19" s="248" t="s">
        <v>16</v>
      </c>
      <c r="B19" s="100"/>
      <c r="C19" s="260" t="s">
        <v>17</v>
      </c>
      <c r="D19" s="260"/>
      <c r="E19" s="261">
        <f>SUM(E20:F21)</f>
        <v>415080</v>
      </c>
      <c r="F19" s="261"/>
      <c r="G19" s="101">
        <f>SUM(G20:G21)</f>
        <v>196405.49</v>
      </c>
      <c r="H19" s="101">
        <f t="shared" si="0"/>
        <v>47.31750265009155</v>
      </c>
      <c r="I19" s="101">
        <f aca="true" t="shared" si="2" ref="I19:U19">SUM(I20:I21)</f>
        <v>196405.49</v>
      </c>
      <c r="J19" s="101">
        <f t="shared" si="2"/>
        <v>83220.16</v>
      </c>
      <c r="K19" s="101">
        <f t="shared" si="2"/>
        <v>0</v>
      </c>
      <c r="L19" s="101">
        <f t="shared" si="2"/>
        <v>83220.16</v>
      </c>
      <c r="M19" s="101">
        <f t="shared" si="2"/>
        <v>0</v>
      </c>
      <c r="N19" s="101">
        <f t="shared" si="2"/>
        <v>113185.33</v>
      </c>
      <c r="O19" s="101">
        <f t="shared" si="2"/>
        <v>0</v>
      </c>
      <c r="P19" s="101">
        <f t="shared" si="2"/>
        <v>0</v>
      </c>
      <c r="Q19" s="101">
        <f t="shared" si="2"/>
        <v>0</v>
      </c>
      <c r="R19" s="101">
        <f t="shared" si="2"/>
        <v>0</v>
      </c>
      <c r="S19" s="101">
        <f t="shared" si="2"/>
        <v>0</v>
      </c>
      <c r="T19" s="101">
        <f t="shared" si="2"/>
        <v>0</v>
      </c>
      <c r="U19" s="102">
        <f t="shared" si="2"/>
        <v>0</v>
      </c>
    </row>
    <row r="20" spans="1:21" ht="22.5" customHeight="1">
      <c r="A20" s="290"/>
      <c r="B20" s="96" t="s">
        <v>18</v>
      </c>
      <c r="C20" s="258" t="s">
        <v>19</v>
      </c>
      <c r="D20" s="258"/>
      <c r="E20" s="247">
        <v>236080</v>
      </c>
      <c r="F20" s="247"/>
      <c r="G20" s="97">
        <f>SUM(I20+R20)</f>
        <v>113185.33</v>
      </c>
      <c r="H20" s="97">
        <f t="shared" si="0"/>
        <v>47.94363351406303</v>
      </c>
      <c r="I20" s="97">
        <f>SUM(J20+M20+N20+O20+P20+Q20)</f>
        <v>113185.33</v>
      </c>
      <c r="J20" s="97">
        <f>SUM(K20:L20)</f>
        <v>0</v>
      </c>
      <c r="K20" s="97">
        <v>0</v>
      </c>
      <c r="L20" s="97">
        <v>0</v>
      </c>
      <c r="M20" s="97">
        <v>0</v>
      </c>
      <c r="N20" s="97">
        <v>113185.33</v>
      </c>
      <c r="O20" s="97">
        <v>0</v>
      </c>
      <c r="P20" s="97">
        <v>0</v>
      </c>
      <c r="Q20" s="97">
        <v>0</v>
      </c>
      <c r="R20" s="97">
        <f>SUM(S20)</f>
        <v>0</v>
      </c>
      <c r="S20" s="97">
        <v>0</v>
      </c>
      <c r="T20" s="98">
        <v>0</v>
      </c>
      <c r="U20" s="99"/>
    </row>
    <row r="21" spans="1:21" ht="32.25" customHeight="1">
      <c r="A21" s="249"/>
      <c r="B21" s="96" t="s">
        <v>235</v>
      </c>
      <c r="C21" s="258" t="s">
        <v>234</v>
      </c>
      <c r="D21" s="258"/>
      <c r="E21" s="247">
        <v>179000</v>
      </c>
      <c r="F21" s="247"/>
      <c r="G21" s="97">
        <f>SUM(I21+R21)</f>
        <v>83220.16</v>
      </c>
      <c r="H21" s="97">
        <f t="shared" si="0"/>
        <v>46.491709497206706</v>
      </c>
      <c r="I21" s="97">
        <f>SUM(J21+M21+N21+O21+P21+Q21)</f>
        <v>83220.16</v>
      </c>
      <c r="J21" s="97">
        <f>SUM(K21:L21)</f>
        <v>83220.16</v>
      </c>
      <c r="K21" s="97">
        <v>0</v>
      </c>
      <c r="L21" s="97">
        <v>83220.16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f>SUM(S21)</f>
        <v>0</v>
      </c>
      <c r="S21" s="97">
        <v>0</v>
      </c>
      <c r="T21" s="98">
        <v>0</v>
      </c>
      <c r="U21" s="99">
        <v>0</v>
      </c>
    </row>
    <row r="22" spans="1:21" s="9" customFormat="1" ht="20.25" customHeight="1">
      <c r="A22" s="248" t="s">
        <v>22</v>
      </c>
      <c r="B22" s="100"/>
      <c r="C22" s="260" t="s">
        <v>23</v>
      </c>
      <c r="D22" s="260"/>
      <c r="E22" s="261">
        <f>SUM(E23:F24)</f>
        <v>15837210</v>
      </c>
      <c r="F22" s="261"/>
      <c r="G22" s="101">
        <f>SUM(G23:G24)</f>
        <v>2286380.87</v>
      </c>
      <c r="H22" s="101">
        <f t="shared" si="0"/>
        <v>14.436765503519874</v>
      </c>
      <c r="I22" s="101">
        <f aca="true" t="shared" si="3" ref="I22:U22">SUM(I23:I24)</f>
        <v>2046282.4100000001</v>
      </c>
      <c r="J22" s="101">
        <f t="shared" si="3"/>
        <v>2038315.87</v>
      </c>
      <c r="K22" s="101">
        <f t="shared" si="3"/>
        <v>478461.03</v>
      </c>
      <c r="L22" s="101">
        <f t="shared" si="3"/>
        <v>1559854.84</v>
      </c>
      <c r="M22" s="101">
        <f t="shared" si="3"/>
        <v>0</v>
      </c>
      <c r="N22" s="101">
        <f t="shared" si="3"/>
        <v>7966.54</v>
      </c>
      <c r="O22" s="101">
        <f t="shared" si="3"/>
        <v>0</v>
      </c>
      <c r="P22" s="101">
        <f t="shared" si="3"/>
        <v>0</v>
      </c>
      <c r="Q22" s="101">
        <f t="shared" si="3"/>
        <v>0</v>
      </c>
      <c r="R22" s="101">
        <f t="shared" si="3"/>
        <v>240098.46</v>
      </c>
      <c r="S22" s="101">
        <f t="shared" si="3"/>
        <v>240098.46</v>
      </c>
      <c r="T22" s="103">
        <f t="shared" si="3"/>
        <v>56580</v>
      </c>
      <c r="U22" s="102">
        <f t="shared" si="3"/>
        <v>0</v>
      </c>
    </row>
    <row r="23" spans="1:21" ht="23.25" customHeight="1">
      <c r="A23" s="290"/>
      <c r="B23" s="96" t="s">
        <v>24</v>
      </c>
      <c r="C23" s="258" t="s">
        <v>25</v>
      </c>
      <c r="D23" s="258"/>
      <c r="E23" s="247">
        <v>13892703</v>
      </c>
      <c r="F23" s="247"/>
      <c r="G23" s="97">
        <f>SUM(I23+R23)</f>
        <v>1907800.6500000001</v>
      </c>
      <c r="H23" s="97">
        <f t="shared" si="0"/>
        <v>13.732393545014244</v>
      </c>
      <c r="I23" s="97">
        <f>SUM(J23+M23+N23+O23+P23+Q23)</f>
        <v>1667702.1900000002</v>
      </c>
      <c r="J23" s="97">
        <f>SUM(K23:L23)</f>
        <v>1659735.6500000001</v>
      </c>
      <c r="K23" s="97">
        <v>478461.03</v>
      </c>
      <c r="L23" s="97">
        <v>1181274.62</v>
      </c>
      <c r="M23" s="97">
        <v>0</v>
      </c>
      <c r="N23" s="97">
        <v>7966.54</v>
      </c>
      <c r="O23" s="97">
        <v>0</v>
      </c>
      <c r="P23" s="97">
        <v>0</v>
      </c>
      <c r="Q23" s="97">
        <v>0</v>
      </c>
      <c r="R23" s="97">
        <v>240098.46</v>
      </c>
      <c r="S23" s="97">
        <v>240098.46</v>
      </c>
      <c r="T23" s="98">
        <v>56580</v>
      </c>
      <c r="U23" s="99">
        <v>0</v>
      </c>
    </row>
    <row r="24" spans="1:21" ht="29.25" customHeight="1">
      <c r="A24" s="249"/>
      <c r="B24" s="96" t="s">
        <v>32</v>
      </c>
      <c r="C24" s="258" t="s">
        <v>33</v>
      </c>
      <c r="D24" s="258"/>
      <c r="E24" s="247">
        <v>1944507</v>
      </c>
      <c r="F24" s="247"/>
      <c r="G24" s="97">
        <f>SUM(I24+R24)</f>
        <v>378580.22</v>
      </c>
      <c r="H24" s="97">
        <f t="shared" si="0"/>
        <v>19.469213533301755</v>
      </c>
      <c r="I24" s="97">
        <f>SUM(J24+M24+N24+O24+P24+Q24)</f>
        <v>378580.22</v>
      </c>
      <c r="J24" s="97">
        <f>SUM(K24:L24)</f>
        <v>378580.22</v>
      </c>
      <c r="K24" s="97">
        <v>0</v>
      </c>
      <c r="L24" s="97">
        <v>378580.22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104">
        <v>0</v>
      </c>
      <c r="S24" s="104">
        <v>0</v>
      </c>
      <c r="T24" s="98">
        <v>0</v>
      </c>
      <c r="U24" s="99">
        <v>0</v>
      </c>
    </row>
    <row r="25" spans="1:21" s="9" customFormat="1" ht="26.25" customHeight="1">
      <c r="A25" s="248" t="s">
        <v>34</v>
      </c>
      <c r="B25" s="100"/>
      <c r="C25" s="260" t="s">
        <v>35</v>
      </c>
      <c r="D25" s="260"/>
      <c r="E25" s="261">
        <f>SUM(E26:F26)</f>
        <v>3112068</v>
      </c>
      <c r="F25" s="261"/>
      <c r="G25" s="101">
        <f>SUM(G26:G26)</f>
        <v>1113964.6300000001</v>
      </c>
      <c r="H25" s="101">
        <f t="shared" si="0"/>
        <v>35.79499644609309</v>
      </c>
      <c r="I25" s="101">
        <f>SUM(I26:I26)</f>
        <v>9809.54</v>
      </c>
      <c r="J25" s="101">
        <f>SUM(J26:J26)</f>
        <v>9809.54</v>
      </c>
      <c r="K25" s="101">
        <f>SUM(K26:K26)</f>
        <v>0</v>
      </c>
      <c r="L25" s="101">
        <f>SUM(L26:L26)</f>
        <v>9809.54</v>
      </c>
      <c r="M25" s="101">
        <f>SUM(M26)</f>
        <v>0</v>
      </c>
      <c r="N25" s="101">
        <f>SUM(N26)</f>
        <v>0</v>
      </c>
      <c r="O25" s="101">
        <f>SUM(O26)</f>
        <v>0</v>
      </c>
      <c r="P25" s="101">
        <f>SUM(P26)</f>
        <v>0</v>
      </c>
      <c r="Q25" s="101">
        <f>SUM(Q26)</f>
        <v>0</v>
      </c>
      <c r="R25" s="101">
        <f>SUM(R26:R26)</f>
        <v>1104155.09</v>
      </c>
      <c r="S25" s="101">
        <f>SUM(S26:S26)</f>
        <v>1104155.09</v>
      </c>
      <c r="T25" s="101">
        <f>SUM(T26)</f>
        <v>18587.91</v>
      </c>
      <c r="U25" s="102">
        <f>SUM(U26)</f>
        <v>0</v>
      </c>
    </row>
    <row r="26" spans="1:21" ht="37.5" customHeight="1">
      <c r="A26" s="250"/>
      <c r="B26" s="96" t="s">
        <v>36</v>
      </c>
      <c r="C26" s="245" t="s">
        <v>37</v>
      </c>
      <c r="D26" s="246"/>
      <c r="E26" s="254">
        <v>3112068</v>
      </c>
      <c r="F26" s="259"/>
      <c r="G26" s="97">
        <f>SUM(I26+R26)</f>
        <v>1113964.6300000001</v>
      </c>
      <c r="H26" s="97">
        <f t="shared" si="0"/>
        <v>35.79499644609309</v>
      </c>
      <c r="I26" s="97">
        <f>SUM(J26+M26+N26+O26+P26+Q26)</f>
        <v>9809.54</v>
      </c>
      <c r="J26" s="97">
        <f>SUM(K26:L26)</f>
        <v>9809.54</v>
      </c>
      <c r="K26" s="97">
        <v>0</v>
      </c>
      <c r="L26" s="97">
        <v>9809.54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1104155.09</v>
      </c>
      <c r="S26" s="97">
        <v>1104155.09</v>
      </c>
      <c r="T26" s="98">
        <v>18587.91</v>
      </c>
      <c r="U26" s="99">
        <v>0</v>
      </c>
    </row>
    <row r="27" spans="1:21" s="9" customFormat="1" ht="24.75" customHeight="1">
      <c r="A27" s="248" t="s">
        <v>38</v>
      </c>
      <c r="B27" s="100"/>
      <c r="C27" s="260" t="s">
        <v>39</v>
      </c>
      <c r="D27" s="260"/>
      <c r="E27" s="261">
        <f>SUM(E28:F31)</f>
        <v>464000</v>
      </c>
      <c r="F27" s="261"/>
      <c r="G27" s="101">
        <f>SUM(G28:G31)</f>
        <v>144956.52</v>
      </c>
      <c r="H27" s="101">
        <f t="shared" si="0"/>
        <v>31.240629310344826</v>
      </c>
      <c r="I27" s="101">
        <f aca="true" t="shared" si="4" ref="I27:U27">SUM(I28:I31)</f>
        <v>144956.52</v>
      </c>
      <c r="J27" s="101">
        <f t="shared" si="4"/>
        <v>144956.52</v>
      </c>
      <c r="K27" s="101">
        <f t="shared" si="4"/>
        <v>107060.28</v>
      </c>
      <c r="L27" s="101">
        <f t="shared" si="4"/>
        <v>37896.24</v>
      </c>
      <c r="M27" s="101">
        <f t="shared" si="4"/>
        <v>0</v>
      </c>
      <c r="N27" s="101">
        <f t="shared" si="4"/>
        <v>0</v>
      </c>
      <c r="O27" s="101">
        <f t="shared" si="4"/>
        <v>0</v>
      </c>
      <c r="P27" s="101">
        <f t="shared" si="4"/>
        <v>0</v>
      </c>
      <c r="Q27" s="101">
        <f t="shared" si="4"/>
        <v>0</v>
      </c>
      <c r="R27" s="101">
        <f>SUM(R28:R28)</f>
        <v>0</v>
      </c>
      <c r="S27" s="101">
        <f t="shared" si="4"/>
        <v>0</v>
      </c>
      <c r="T27" s="105">
        <f t="shared" si="4"/>
        <v>0</v>
      </c>
      <c r="U27" s="106">
        <f t="shared" si="4"/>
        <v>0</v>
      </c>
    </row>
    <row r="28" spans="1:21" s="9" customFormat="1" ht="45.75" customHeight="1">
      <c r="A28" s="250"/>
      <c r="B28" s="96" t="s">
        <v>233</v>
      </c>
      <c r="C28" s="245" t="s">
        <v>232</v>
      </c>
      <c r="D28" s="246"/>
      <c r="E28" s="254">
        <v>100000</v>
      </c>
      <c r="F28" s="259"/>
      <c r="G28" s="97">
        <f>SUM(I28+R28)</f>
        <v>23153.93</v>
      </c>
      <c r="H28" s="97">
        <f t="shared" si="0"/>
        <v>23.15393</v>
      </c>
      <c r="I28" s="97">
        <f>SUM(J28+M28+N28+O28+P28+Q28)</f>
        <v>23153.93</v>
      </c>
      <c r="J28" s="97">
        <f>SUM(K28:L28)</f>
        <v>23153.93</v>
      </c>
      <c r="K28" s="97">
        <v>0</v>
      </c>
      <c r="L28" s="97">
        <v>23153.93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98">
        <v>0</v>
      </c>
      <c r="T28" s="107">
        <v>0</v>
      </c>
      <c r="U28" s="108">
        <v>0</v>
      </c>
    </row>
    <row r="29" spans="1:21" ht="38.25" customHeight="1">
      <c r="A29" s="290"/>
      <c r="B29" s="96" t="s">
        <v>40</v>
      </c>
      <c r="C29" s="258" t="s">
        <v>41</v>
      </c>
      <c r="D29" s="258"/>
      <c r="E29" s="247">
        <v>90000</v>
      </c>
      <c r="F29" s="247"/>
      <c r="G29" s="97">
        <f>SUM(I29+R29)</f>
        <v>0</v>
      </c>
      <c r="H29" s="97">
        <f t="shared" si="0"/>
        <v>0</v>
      </c>
      <c r="I29" s="97">
        <f>SUM(J29+M29+N29+O29+P29+Q29)</f>
        <v>0</v>
      </c>
      <c r="J29" s="97">
        <f>SUM(K29:L29)</f>
        <v>0</v>
      </c>
      <c r="K29" s="97">
        <v>0</v>
      </c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97">
        <v>0</v>
      </c>
      <c r="T29" s="109">
        <v>0</v>
      </c>
      <c r="U29" s="99">
        <v>0</v>
      </c>
    </row>
    <row r="30" spans="1:21" ht="42" customHeight="1">
      <c r="A30" s="290"/>
      <c r="B30" s="96" t="s">
        <v>44</v>
      </c>
      <c r="C30" s="258" t="s">
        <v>45</v>
      </c>
      <c r="D30" s="258"/>
      <c r="E30" s="247">
        <v>20000</v>
      </c>
      <c r="F30" s="247"/>
      <c r="G30" s="97">
        <f>SUM(I30+R30)</f>
        <v>0</v>
      </c>
      <c r="H30" s="97">
        <f t="shared" si="0"/>
        <v>0</v>
      </c>
      <c r="I30" s="97">
        <f>SUM(J30+M30+N30+O30+P30+Q30)</f>
        <v>0</v>
      </c>
      <c r="J30" s="97">
        <f>SUM(K30:L30)</f>
        <v>0</v>
      </c>
      <c r="K30" s="97">
        <v>0</v>
      </c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f>SUM(S30)</f>
        <v>0</v>
      </c>
      <c r="S30" s="97">
        <v>0</v>
      </c>
      <c r="T30" s="98">
        <v>0</v>
      </c>
      <c r="U30" s="99">
        <v>0</v>
      </c>
    </row>
    <row r="31" spans="1:21" ht="21.75" customHeight="1">
      <c r="A31" s="290"/>
      <c r="B31" s="96" t="s">
        <v>46</v>
      </c>
      <c r="C31" s="258" t="s">
        <v>47</v>
      </c>
      <c r="D31" s="258"/>
      <c r="E31" s="247">
        <v>254000</v>
      </c>
      <c r="F31" s="247"/>
      <c r="G31" s="97">
        <f>SUM(I31+R31)</f>
        <v>121802.59</v>
      </c>
      <c r="H31" s="97">
        <f t="shared" si="0"/>
        <v>47.95377559055118</v>
      </c>
      <c r="I31" s="97">
        <f>SUM(J31+M31+N31+O31+P31+Q31)</f>
        <v>121802.59</v>
      </c>
      <c r="J31" s="97">
        <f>SUM(K31:L31)</f>
        <v>121802.59</v>
      </c>
      <c r="K31" s="97">
        <v>107060.28</v>
      </c>
      <c r="L31" s="97">
        <v>14742.31</v>
      </c>
      <c r="M31" s="97">
        <v>0</v>
      </c>
      <c r="N31" s="97">
        <v>0</v>
      </c>
      <c r="O31" s="97">
        <v>0</v>
      </c>
      <c r="P31" s="97">
        <v>0</v>
      </c>
      <c r="Q31" s="97"/>
      <c r="R31" s="97">
        <f>SUM(S31)</f>
        <v>0</v>
      </c>
      <c r="S31" s="97">
        <v>0</v>
      </c>
      <c r="T31" s="98">
        <v>0</v>
      </c>
      <c r="U31" s="99">
        <v>0</v>
      </c>
    </row>
    <row r="32" spans="1:21" s="9" customFormat="1" ht="18" customHeight="1">
      <c r="A32" s="248" t="s">
        <v>141</v>
      </c>
      <c r="B32" s="100"/>
      <c r="C32" s="260" t="s">
        <v>142</v>
      </c>
      <c r="D32" s="260"/>
      <c r="E32" s="261">
        <f>SUM(E33)</f>
        <v>1190024</v>
      </c>
      <c r="F32" s="261"/>
      <c r="G32" s="101">
        <f>SUM(G33)</f>
        <v>575862.93</v>
      </c>
      <c r="H32" s="101">
        <f t="shared" si="0"/>
        <v>48.39086690688592</v>
      </c>
      <c r="I32" s="101">
        <f aca="true" t="shared" si="5" ref="I32:U32">SUM(I33)</f>
        <v>0</v>
      </c>
      <c r="J32" s="101">
        <f t="shared" si="5"/>
        <v>0</v>
      </c>
      <c r="K32" s="101">
        <f t="shared" si="5"/>
        <v>0</v>
      </c>
      <c r="L32" s="101">
        <f t="shared" si="5"/>
        <v>0</v>
      </c>
      <c r="M32" s="101">
        <f t="shared" si="5"/>
        <v>0</v>
      </c>
      <c r="N32" s="101">
        <f t="shared" si="5"/>
        <v>0</v>
      </c>
      <c r="O32" s="101">
        <f t="shared" si="5"/>
        <v>0</v>
      </c>
      <c r="P32" s="101">
        <f t="shared" si="5"/>
        <v>0</v>
      </c>
      <c r="Q32" s="101">
        <f t="shared" si="5"/>
        <v>0</v>
      </c>
      <c r="R32" s="101">
        <f t="shared" si="5"/>
        <v>575862.93</v>
      </c>
      <c r="S32" s="101">
        <f t="shared" si="5"/>
        <v>575862.93</v>
      </c>
      <c r="T32" s="101">
        <f t="shared" si="5"/>
        <v>575862.93</v>
      </c>
      <c r="U32" s="102">
        <f t="shared" si="5"/>
        <v>0</v>
      </c>
    </row>
    <row r="33" spans="1:21" ht="27" customHeight="1">
      <c r="A33" s="249"/>
      <c r="B33" s="96" t="s">
        <v>143</v>
      </c>
      <c r="C33" s="258" t="s">
        <v>70</v>
      </c>
      <c r="D33" s="258"/>
      <c r="E33" s="247">
        <v>1190024</v>
      </c>
      <c r="F33" s="247"/>
      <c r="G33" s="97">
        <f>SUM(I33+R33)</f>
        <v>575862.93</v>
      </c>
      <c r="H33" s="97">
        <f t="shared" si="0"/>
        <v>48.39086690688592</v>
      </c>
      <c r="I33" s="97">
        <f>SUM(J33+M33+N33+O33+P33+Q33)</f>
        <v>0</v>
      </c>
      <c r="J33" s="97">
        <f>SUM(K33:L33)</f>
        <v>0</v>
      </c>
      <c r="K33" s="97">
        <v>0</v>
      </c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575862.93</v>
      </c>
      <c r="S33" s="97">
        <v>575862.93</v>
      </c>
      <c r="T33" s="98">
        <v>575862.93</v>
      </c>
      <c r="U33" s="99">
        <v>0</v>
      </c>
    </row>
    <row r="34" spans="1:21" s="9" customFormat="1" ht="23.25" customHeight="1">
      <c r="A34" s="248" t="s">
        <v>48</v>
      </c>
      <c r="B34" s="100"/>
      <c r="C34" s="260" t="s">
        <v>49</v>
      </c>
      <c r="D34" s="260"/>
      <c r="E34" s="261">
        <f>SUM(E35:F40)</f>
        <v>6505021</v>
      </c>
      <c r="F34" s="261"/>
      <c r="G34" s="101">
        <f>SUM(G35:G40)</f>
        <v>2903779.62</v>
      </c>
      <c r="H34" s="101">
        <f t="shared" si="0"/>
        <v>44.63905066563198</v>
      </c>
      <c r="I34" s="101">
        <f>SUM(I35:I40)</f>
        <v>2903779.62</v>
      </c>
      <c r="J34" s="101">
        <f>SUM(J35:J40)</f>
        <v>2766820.0500000003</v>
      </c>
      <c r="K34" s="101">
        <f>SUM(K35:K40)</f>
        <v>1989135.55</v>
      </c>
      <c r="L34" s="101">
        <f>SUM(L35:L40)</f>
        <v>777684.5</v>
      </c>
      <c r="M34" s="101">
        <f>SUM(M35+M36+M37+M38+M39+M40)</f>
        <v>0</v>
      </c>
      <c r="N34" s="101">
        <f>SUM(N35+N36+N37+N38+N39+N40)</f>
        <v>136959.57</v>
      </c>
      <c r="O34" s="101">
        <f aca="true" t="shared" si="6" ref="O34:U34">SUM(O35:O40)</f>
        <v>0</v>
      </c>
      <c r="P34" s="101">
        <f t="shared" si="6"/>
        <v>0</v>
      </c>
      <c r="Q34" s="101">
        <f t="shared" si="6"/>
        <v>0</v>
      </c>
      <c r="R34" s="101">
        <f t="shared" si="6"/>
        <v>0</v>
      </c>
      <c r="S34" s="110">
        <f t="shared" si="6"/>
        <v>0</v>
      </c>
      <c r="T34" s="101">
        <f t="shared" si="6"/>
        <v>0</v>
      </c>
      <c r="U34" s="102">
        <f t="shared" si="6"/>
        <v>0</v>
      </c>
    </row>
    <row r="35" spans="1:21" ht="23.25" customHeight="1">
      <c r="A35" s="290"/>
      <c r="B35" s="96" t="s">
        <v>50</v>
      </c>
      <c r="C35" s="258" t="s">
        <v>51</v>
      </c>
      <c r="D35" s="258"/>
      <c r="E35" s="247">
        <v>150188</v>
      </c>
      <c r="F35" s="247"/>
      <c r="G35" s="97">
        <f aca="true" t="shared" si="7" ref="G35:G40">SUM(I35+R35)</f>
        <v>75098</v>
      </c>
      <c r="H35" s="97">
        <f t="shared" si="0"/>
        <v>50.00266332862812</v>
      </c>
      <c r="I35" s="97">
        <f aca="true" t="shared" si="8" ref="I35:I40">SUM(J35+M35+N35+O35+P35+Q35)</f>
        <v>75098</v>
      </c>
      <c r="J35" s="97">
        <f aca="true" t="shared" si="9" ref="J35:J40">SUM(K35:L35)</f>
        <v>75098</v>
      </c>
      <c r="K35" s="97">
        <v>75098</v>
      </c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f>SUM(S35)</f>
        <v>0</v>
      </c>
      <c r="S35" s="97">
        <v>0</v>
      </c>
      <c r="T35" s="98">
        <v>0</v>
      </c>
      <c r="U35" s="99">
        <v>0</v>
      </c>
    </row>
    <row r="36" spans="1:21" ht="19.5" customHeight="1">
      <c r="A36" s="290"/>
      <c r="B36" s="96" t="s">
        <v>231</v>
      </c>
      <c r="C36" s="258" t="s">
        <v>230</v>
      </c>
      <c r="D36" s="258"/>
      <c r="E36" s="247">
        <v>285440</v>
      </c>
      <c r="F36" s="247"/>
      <c r="G36" s="97">
        <f t="shared" si="7"/>
        <v>129974.75</v>
      </c>
      <c r="H36" s="97">
        <f t="shared" si="0"/>
        <v>45.534875980941706</v>
      </c>
      <c r="I36" s="97">
        <f t="shared" si="8"/>
        <v>129974.75</v>
      </c>
      <c r="J36" s="97">
        <f t="shared" si="9"/>
        <v>2493.14</v>
      </c>
      <c r="K36" s="97">
        <v>0</v>
      </c>
      <c r="L36" s="97">
        <v>2493.14</v>
      </c>
      <c r="M36" s="97">
        <v>0</v>
      </c>
      <c r="N36" s="97">
        <v>127481.61</v>
      </c>
      <c r="O36" s="97">
        <v>0</v>
      </c>
      <c r="P36" s="97">
        <v>0</v>
      </c>
      <c r="Q36" s="97">
        <v>0</v>
      </c>
      <c r="R36" s="97">
        <f>SUM(S36)</f>
        <v>0</v>
      </c>
      <c r="S36" s="97">
        <v>0</v>
      </c>
      <c r="T36" s="98">
        <v>0</v>
      </c>
      <c r="U36" s="99">
        <v>0</v>
      </c>
    </row>
    <row r="37" spans="1:21" ht="29.25" customHeight="1">
      <c r="A37" s="290"/>
      <c r="B37" s="96" t="s">
        <v>52</v>
      </c>
      <c r="C37" s="258" t="s">
        <v>53</v>
      </c>
      <c r="D37" s="258"/>
      <c r="E37" s="247">
        <v>5811740</v>
      </c>
      <c r="F37" s="247"/>
      <c r="G37" s="97">
        <f t="shared" si="7"/>
        <v>2613860.99</v>
      </c>
      <c r="H37" s="97">
        <f t="shared" si="0"/>
        <v>44.97553211258591</v>
      </c>
      <c r="I37" s="97">
        <f t="shared" si="8"/>
        <v>2613860.99</v>
      </c>
      <c r="J37" s="97">
        <f t="shared" si="9"/>
        <v>2613860.99</v>
      </c>
      <c r="K37" s="97">
        <v>1896082.55</v>
      </c>
      <c r="L37" s="97">
        <v>717778.44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104">
        <v>0</v>
      </c>
      <c r="T37" s="98">
        <v>0</v>
      </c>
      <c r="U37" s="99">
        <v>0</v>
      </c>
    </row>
    <row r="38" spans="1:21" ht="27.75" customHeight="1">
      <c r="A38" s="290"/>
      <c r="B38" s="96" t="s">
        <v>59</v>
      </c>
      <c r="C38" s="258" t="s">
        <v>60</v>
      </c>
      <c r="D38" s="258"/>
      <c r="E38" s="247">
        <v>42000</v>
      </c>
      <c r="F38" s="247"/>
      <c r="G38" s="97">
        <f t="shared" si="7"/>
        <v>34286.229999999996</v>
      </c>
      <c r="H38" s="97">
        <f t="shared" si="0"/>
        <v>81.63388095238095</v>
      </c>
      <c r="I38" s="97">
        <f t="shared" si="8"/>
        <v>34286.229999999996</v>
      </c>
      <c r="J38" s="97">
        <f t="shared" si="9"/>
        <v>25308.27</v>
      </c>
      <c r="K38" s="97">
        <v>17955</v>
      </c>
      <c r="L38" s="97">
        <v>7353.27</v>
      </c>
      <c r="M38" s="97">
        <v>0</v>
      </c>
      <c r="N38" s="97">
        <v>8977.96</v>
      </c>
      <c r="O38" s="97">
        <v>0</v>
      </c>
      <c r="P38" s="97">
        <v>0</v>
      </c>
      <c r="Q38" s="97">
        <v>0</v>
      </c>
      <c r="R38" s="97">
        <f>SUM(S38)</f>
        <v>0</v>
      </c>
      <c r="S38" s="97">
        <v>0</v>
      </c>
      <c r="T38" s="98">
        <v>0</v>
      </c>
      <c r="U38" s="99">
        <v>0</v>
      </c>
    </row>
    <row r="39" spans="1:21" ht="41.25" customHeight="1">
      <c r="A39" s="290"/>
      <c r="B39" s="96" t="s">
        <v>229</v>
      </c>
      <c r="C39" s="258" t="s">
        <v>228</v>
      </c>
      <c r="D39" s="258"/>
      <c r="E39" s="247">
        <v>80000</v>
      </c>
      <c r="F39" s="247"/>
      <c r="G39" s="97">
        <f t="shared" si="7"/>
        <v>12199.4</v>
      </c>
      <c r="H39" s="97">
        <f t="shared" si="0"/>
        <v>15.24925</v>
      </c>
      <c r="I39" s="97">
        <f t="shared" si="8"/>
        <v>12199.4</v>
      </c>
      <c r="J39" s="97">
        <f t="shared" si="9"/>
        <v>11699.4</v>
      </c>
      <c r="K39" s="97">
        <v>0</v>
      </c>
      <c r="L39" s="97">
        <v>11699.4</v>
      </c>
      <c r="M39" s="97">
        <v>0</v>
      </c>
      <c r="N39" s="97">
        <v>500</v>
      </c>
      <c r="O39" s="97">
        <v>0</v>
      </c>
      <c r="P39" s="97">
        <v>0</v>
      </c>
      <c r="Q39" s="97">
        <v>0</v>
      </c>
      <c r="R39" s="97">
        <v>0</v>
      </c>
      <c r="S39" s="97">
        <v>0</v>
      </c>
      <c r="T39" s="98">
        <v>0</v>
      </c>
      <c r="U39" s="99">
        <v>0</v>
      </c>
    </row>
    <row r="40" spans="1:21" ht="27.75" customHeight="1">
      <c r="A40" s="249"/>
      <c r="B40" s="96" t="s">
        <v>227</v>
      </c>
      <c r="C40" s="258" t="s">
        <v>70</v>
      </c>
      <c r="D40" s="258"/>
      <c r="E40" s="247">
        <v>135653</v>
      </c>
      <c r="F40" s="247"/>
      <c r="G40" s="97">
        <f t="shared" si="7"/>
        <v>38360.25</v>
      </c>
      <c r="H40" s="97">
        <f t="shared" si="0"/>
        <v>28.278217215984903</v>
      </c>
      <c r="I40" s="97">
        <f t="shared" si="8"/>
        <v>38360.25</v>
      </c>
      <c r="J40" s="97">
        <f t="shared" si="9"/>
        <v>38360.25</v>
      </c>
      <c r="K40" s="97">
        <v>0</v>
      </c>
      <c r="L40" s="97">
        <v>38360.25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97">
        <v>0</v>
      </c>
      <c r="T40" s="98">
        <v>0</v>
      </c>
      <c r="U40" s="99">
        <v>0</v>
      </c>
    </row>
    <row r="41" spans="1:21" s="9" customFormat="1" ht="37.5" customHeight="1">
      <c r="A41" s="248" t="s">
        <v>66</v>
      </c>
      <c r="B41" s="100"/>
      <c r="C41" s="260" t="s">
        <v>67</v>
      </c>
      <c r="D41" s="260"/>
      <c r="E41" s="261">
        <f>SUM(E42:F44)</f>
        <v>3571844</v>
      </c>
      <c r="F41" s="261"/>
      <c r="G41" s="101">
        <f>SUM(G42:G44)</f>
        <v>1778313.17</v>
      </c>
      <c r="H41" s="101">
        <f t="shared" si="0"/>
        <v>49.78697753877269</v>
      </c>
      <c r="I41" s="101">
        <f>SUM(I42:I44)</f>
        <v>1778313.17</v>
      </c>
      <c r="J41" s="101">
        <f>SUM(J42:J44)</f>
        <v>1720504.97</v>
      </c>
      <c r="K41" s="101">
        <f>SUM(K42:K44)</f>
        <v>1579462.53</v>
      </c>
      <c r="L41" s="101">
        <f>SUM(L42:L44)</f>
        <v>141042.44</v>
      </c>
      <c r="M41" s="101">
        <f>SUM(M42:M44)</f>
        <v>5000</v>
      </c>
      <c r="N41" s="101">
        <f>SUM(N42+N43+N44)</f>
        <v>52808.2</v>
      </c>
      <c r="O41" s="101">
        <f aca="true" t="shared" si="10" ref="O41:U41">SUM(O42:O44)</f>
        <v>0</v>
      </c>
      <c r="P41" s="101">
        <f t="shared" si="10"/>
        <v>0</v>
      </c>
      <c r="Q41" s="101">
        <f t="shared" si="10"/>
        <v>0</v>
      </c>
      <c r="R41" s="101">
        <f t="shared" si="10"/>
        <v>0</v>
      </c>
      <c r="S41" s="101">
        <f t="shared" si="10"/>
        <v>0</v>
      </c>
      <c r="T41" s="101">
        <f t="shared" si="10"/>
        <v>0</v>
      </c>
      <c r="U41" s="102">
        <f t="shared" si="10"/>
        <v>0</v>
      </c>
    </row>
    <row r="42" spans="1:21" ht="43.5" customHeight="1">
      <c r="A42" s="290"/>
      <c r="B42" s="96" t="s">
        <v>68</v>
      </c>
      <c r="C42" s="258" t="s">
        <v>69</v>
      </c>
      <c r="D42" s="258"/>
      <c r="E42" s="247">
        <v>3406344</v>
      </c>
      <c r="F42" s="247"/>
      <c r="G42" s="97">
        <f>SUM(I42+R42)</f>
        <v>1767469.67</v>
      </c>
      <c r="H42" s="97">
        <f t="shared" si="0"/>
        <v>51.887585927903935</v>
      </c>
      <c r="I42" s="97">
        <f>SUM(J42+M42+N42+O42+P42+Q42)</f>
        <v>1767469.67</v>
      </c>
      <c r="J42" s="97">
        <f>SUM(K42:L42)</f>
        <v>1714661.47</v>
      </c>
      <c r="K42" s="97">
        <v>1579462.53</v>
      </c>
      <c r="L42" s="97">
        <v>135198.94</v>
      </c>
      <c r="M42" s="97">
        <v>0</v>
      </c>
      <c r="N42" s="97">
        <v>52808.2</v>
      </c>
      <c r="O42" s="97">
        <v>0</v>
      </c>
      <c r="P42" s="97">
        <v>0</v>
      </c>
      <c r="Q42" s="97">
        <v>0</v>
      </c>
      <c r="R42" s="97">
        <f>SUM(S42)</f>
        <v>0</v>
      </c>
      <c r="S42" s="97">
        <v>0</v>
      </c>
      <c r="T42" s="98">
        <v>0</v>
      </c>
      <c r="U42" s="99">
        <v>0</v>
      </c>
    </row>
    <row r="43" spans="1:21" ht="25.5" customHeight="1">
      <c r="A43" s="290"/>
      <c r="B43" s="96" t="s">
        <v>226</v>
      </c>
      <c r="C43" s="258" t="s">
        <v>225</v>
      </c>
      <c r="D43" s="258"/>
      <c r="E43" s="247">
        <v>153500</v>
      </c>
      <c r="F43" s="247"/>
      <c r="G43" s="97">
        <f>SUM(I43+R43)</f>
        <v>5042.5</v>
      </c>
      <c r="H43" s="97">
        <f t="shared" si="0"/>
        <v>3.285016286644951</v>
      </c>
      <c r="I43" s="97">
        <f>SUM(J43+M43+N43+O43+P43+Q43)</f>
        <v>5042.5</v>
      </c>
      <c r="J43" s="97">
        <f>SUM(K43:L43)</f>
        <v>5042.5</v>
      </c>
      <c r="K43" s="97">
        <v>0</v>
      </c>
      <c r="L43" s="97">
        <v>5042.5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f>SUM(S43)</f>
        <v>0</v>
      </c>
      <c r="S43" s="97">
        <v>0</v>
      </c>
      <c r="T43" s="98">
        <v>0</v>
      </c>
      <c r="U43" s="99">
        <v>0</v>
      </c>
    </row>
    <row r="44" spans="1:21" ht="24.75" customHeight="1">
      <c r="A44" s="249"/>
      <c r="B44" s="96" t="s">
        <v>224</v>
      </c>
      <c r="C44" s="258" t="s">
        <v>70</v>
      </c>
      <c r="D44" s="258"/>
      <c r="E44" s="247">
        <v>12000</v>
      </c>
      <c r="F44" s="247"/>
      <c r="G44" s="97">
        <f>SUM(I44+R44)</f>
        <v>5801</v>
      </c>
      <c r="H44" s="97">
        <f t="shared" si="0"/>
        <v>48.34166666666667</v>
      </c>
      <c r="I44" s="97">
        <f>SUM(J44+M44+N44+O44+P44+Q44)</f>
        <v>5801</v>
      </c>
      <c r="J44" s="97">
        <f>SUM(K44:L44)</f>
        <v>801</v>
      </c>
      <c r="K44" s="97">
        <v>0</v>
      </c>
      <c r="L44" s="97">
        <v>801</v>
      </c>
      <c r="M44" s="97">
        <v>5000</v>
      </c>
      <c r="N44" s="97">
        <v>0</v>
      </c>
      <c r="O44" s="97">
        <v>0</v>
      </c>
      <c r="P44" s="97">
        <v>0</v>
      </c>
      <c r="Q44" s="97">
        <v>0</v>
      </c>
      <c r="R44" s="97">
        <f>SUM(S44)</f>
        <v>0</v>
      </c>
      <c r="S44" s="97">
        <v>0</v>
      </c>
      <c r="T44" s="98">
        <v>0</v>
      </c>
      <c r="U44" s="99">
        <v>0</v>
      </c>
    </row>
    <row r="45" spans="1:21" s="9" customFormat="1" ht="27" customHeight="1">
      <c r="A45" s="248" t="s">
        <v>223</v>
      </c>
      <c r="B45" s="100"/>
      <c r="C45" s="260" t="s">
        <v>222</v>
      </c>
      <c r="D45" s="260"/>
      <c r="E45" s="261">
        <f>SUM(E46:F47)</f>
        <v>330728</v>
      </c>
      <c r="F45" s="261"/>
      <c r="G45" s="101">
        <f>SUM(G46:G47)</f>
        <v>77841.81</v>
      </c>
      <c r="H45" s="101">
        <f t="shared" si="0"/>
        <v>23.536504317747514</v>
      </c>
      <c r="I45" s="101">
        <f>SUM(I46:I47)</f>
        <v>77841.81</v>
      </c>
      <c r="J45" s="101">
        <f aca="true" t="shared" si="11" ref="J45:U45">SUM(J46)</f>
        <v>0</v>
      </c>
      <c r="K45" s="101">
        <f t="shared" si="11"/>
        <v>0</v>
      </c>
      <c r="L45" s="101">
        <f t="shared" si="11"/>
        <v>0</v>
      </c>
      <c r="M45" s="101">
        <f t="shared" si="11"/>
        <v>0</v>
      </c>
      <c r="N45" s="101">
        <f t="shared" si="11"/>
        <v>0</v>
      </c>
      <c r="O45" s="101">
        <f t="shared" si="11"/>
        <v>0</v>
      </c>
      <c r="P45" s="101">
        <f>SUM(P46:P47)</f>
        <v>65723.74</v>
      </c>
      <c r="Q45" s="101">
        <f>SUM(Q46:Q47)</f>
        <v>12118.07</v>
      </c>
      <c r="R45" s="101">
        <f t="shared" si="11"/>
        <v>0</v>
      </c>
      <c r="S45" s="101">
        <f t="shared" si="11"/>
        <v>0</v>
      </c>
      <c r="T45" s="101">
        <f t="shared" si="11"/>
        <v>0</v>
      </c>
      <c r="U45" s="102">
        <f t="shared" si="11"/>
        <v>0</v>
      </c>
    </row>
    <row r="46" spans="1:21" ht="69" customHeight="1">
      <c r="A46" s="250"/>
      <c r="B46" s="96" t="s">
        <v>221</v>
      </c>
      <c r="C46" s="258" t="s">
        <v>220</v>
      </c>
      <c r="D46" s="258"/>
      <c r="E46" s="247">
        <v>41605</v>
      </c>
      <c r="F46" s="247"/>
      <c r="G46" s="97">
        <f>SUM(I46+R46)</f>
        <v>12118.07</v>
      </c>
      <c r="H46" s="97">
        <f t="shared" si="0"/>
        <v>29.12647518327124</v>
      </c>
      <c r="I46" s="97">
        <f>SUM(J46+M46+N46+O46+P46+Q46)</f>
        <v>12118.07</v>
      </c>
      <c r="J46" s="97">
        <f>SUM(K46:L46)</f>
        <v>0</v>
      </c>
      <c r="K46" s="97">
        <v>0</v>
      </c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12118.07</v>
      </c>
      <c r="R46" s="97">
        <f>SUM(S46)</f>
        <v>0</v>
      </c>
      <c r="S46" s="97">
        <v>0</v>
      </c>
      <c r="T46" s="111">
        <v>0</v>
      </c>
      <c r="U46" s="112">
        <v>0</v>
      </c>
    </row>
    <row r="47" spans="1:21" ht="87" customHeight="1">
      <c r="A47" s="251"/>
      <c r="B47" s="96" t="s">
        <v>219</v>
      </c>
      <c r="C47" s="245" t="s">
        <v>218</v>
      </c>
      <c r="D47" s="246"/>
      <c r="E47" s="254">
        <v>289123</v>
      </c>
      <c r="F47" s="259"/>
      <c r="G47" s="97">
        <f>SUM(I47+R47)</f>
        <v>65723.74</v>
      </c>
      <c r="H47" s="97">
        <f t="shared" si="0"/>
        <v>22.732103637552186</v>
      </c>
      <c r="I47" s="97">
        <f>SUM(J47+M47+N47+O47+P47+Q47)</f>
        <v>65723.74</v>
      </c>
      <c r="J47" s="97">
        <v>0</v>
      </c>
      <c r="K47" s="97">
        <v>0</v>
      </c>
      <c r="L47" s="97">
        <v>0</v>
      </c>
      <c r="M47" s="97">
        <v>0</v>
      </c>
      <c r="N47" s="97">
        <v>0</v>
      </c>
      <c r="O47" s="97">
        <v>0</v>
      </c>
      <c r="P47" s="97">
        <v>65723.74</v>
      </c>
      <c r="Q47" s="97">
        <v>0</v>
      </c>
      <c r="R47" s="97">
        <f>SUM(S47)</f>
        <v>0</v>
      </c>
      <c r="S47" s="98">
        <v>0</v>
      </c>
      <c r="T47" s="107">
        <v>0</v>
      </c>
      <c r="U47" s="99">
        <v>0</v>
      </c>
    </row>
    <row r="48" spans="1:21" ht="21.75" customHeight="1">
      <c r="A48" s="248" t="s">
        <v>79</v>
      </c>
      <c r="B48" s="100"/>
      <c r="C48" s="252" t="s">
        <v>80</v>
      </c>
      <c r="D48" s="253"/>
      <c r="E48" s="256">
        <f>SUM(E49)</f>
        <v>1519629</v>
      </c>
      <c r="F48" s="257"/>
      <c r="G48" s="97">
        <v>0</v>
      </c>
      <c r="H48" s="97">
        <v>0</v>
      </c>
      <c r="I48" s="97">
        <v>0</v>
      </c>
      <c r="J48" s="97">
        <v>0</v>
      </c>
      <c r="K48" s="97">
        <v>0</v>
      </c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98">
        <v>0</v>
      </c>
      <c r="T48" s="107">
        <v>0</v>
      </c>
      <c r="U48" s="99">
        <v>0</v>
      </c>
    </row>
    <row r="49" spans="1:21" ht="27" customHeight="1">
      <c r="A49" s="249"/>
      <c r="B49" s="96" t="s">
        <v>217</v>
      </c>
      <c r="C49" s="245" t="s">
        <v>216</v>
      </c>
      <c r="D49" s="253"/>
      <c r="E49" s="254">
        <v>1519629</v>
      </c>
      <c r="F49" s="255"/>
      <c r="G49" s="97">
        <v>0</v>
      </c>
      <c r="H49" s="97">
        <v>0</v>
      </c>
      <c r="I49" s="97">
        <v>0</v>
      </c>
      <c r="J49" s="97">
        <v>0</v>
      </c>
      <c r="K49" s="97">
        <v>0</v>
      </c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98">
        <v>0</v>
      </c>
      <c r="T49" s="107">
        <v>0</v>
      </c>
      <c r="U49" s="99">
        <v>0</v>
      </c>
    </row>
    <row r="50" spans="1:21" s="9" customFormat="1" ht="23.25" customHeight="1">
      <c r="A50" s="113" t="s">
        <v>93</v>
      </c>
      <c r="B50" s="100"/>
      <c r="C50" s="260" t="s">
        <v>94</v>
      </c>
      <c r="D50" s="260"/>
      <c r="E50" s="261">
        <f>SUM(E51:F58)</f>
        <v>15695154</v>
      </c>
      <c r="F50" s="261"/>
      <c r="G50" s="101">
        <f>SUM(G51:G58)</f>
        <v>8451603.260000002</v>
      </c>
      <c r="H50" s="101">
        <f aca="true" t="shared" si="12" ref="H50:H89">SUM(G50/E50)*100</f>
        <v>53.848488903007905</v>
      </c>
      <c r="I50" s="101">
        <f aca="true" t="shared" si="13" ref="I50:R50">SUM(I51:I58)</f>
        <v>8451603.260000002</v>
      </c>
      <c r="J50" s="101">
        <f t="shared" si="13"/>
        <v>7374384.460000001</v>
      </c>
      <c r="K50" s="101">
        <f t="shared" si="13"/>
        <v>6345328.900000001</v>
      </c>
      <c r="L50" s="101">
        <f t="shared" si="13"/>
        <v>1029055.56</v>
      </c>
      <c r="M50" s="101">
        <f t="shared" si="13"/>
        <v>543502.7</v>
      </c>
      <c r="N50" s="101">
        <f t="shared" si="13"/>
        <v>133422.46</v>
      </c>
      <c r="O50" s="101">
        <f t="shared" si="13"/>
        <v>400293.64</v>
      </c>
      <c r="P50" s="101">
        <f t="shared" si="13"/>
        <v>0</v>
      </c>
      <c r="Q50" s="101">
        <f t="shared" si="13"/>
        <v>0</v>
      </c>
      <c r="R50" s="110">
        <f t="shared" si="13"/>
        <v>0</v>
      </c>
      <c r="S50" s="110">
        <v>0</v>
      </c>
      <c r="T50" s="94">
        <f>SUM(T51:T58)</f>
        <v>0</v>
      </c>
      <c r="U50" s="95">
        <f>SUM(U51:U58)</f>
        <v>0</v>
      </c>
    </row>
    <row r="51" spans="1:21" ht="27.75" customHeight="1">
      <c r="A51" s="40"/>
      <c r="B51" s="96" t="s">
        <v>215</v>
      </c>
      <c r="C51" s="258" t="s">
        <v>214</v>
      </c>
      <c r="D51" s="258"/>
      <c r="E51" s="247">
        <v>756160</v>
      </c>
      <c r="F51" s="247"/>
      <c r="G51" s="97">
        <f aca="true" t="shared" si="14" ref="G51:G58">SUM(I51+R51)</f>
        <v>353775.9</v>
      </c>
      <c r="H51" s="97">
        <f t="shared" si="12"/>
        <v>46.78585220059247</v>
      </c>
      <c r="I51" s="97">
        <f>SUM(N51+J51)</f>
        <v>353775.9</v>
      </c>
      <c r="J51" s="97">
        <f aca="true" t="shared" si="15" ref="J51:J58">SUM(K51:L51)</f>
        <v>337127.5</v>
      </c>
      <c r="K51" s="97">
        <v>281656.7</v>
      </c>
      <c r="L51" s="97">
        <v>55470.8</v>
      </c>
      <c r="M51" s="97">
        <v>0</v>
      </c>
      <c r="N51" s="97">
        <v>16648.4</v>
      </c>
      <c r="O51" s="97">
        <v>0</v>
      </c>
      <c r="P51" s="97">
        <v>0</v>
      </c>
      <c r="Q51" s="97">
        <v>0</v>
      </c>
      <c r="R51" s="97">
        <f aca="true" t="shared" si="16" ref="R51:R57">SUM(S51)</f>
        <v>0</v>
      </c>
      <c r="S51" s="104">
        <v>0</v>
      </c>
      <c r="T51" s="98">
        <v>0</v>
      </c>
      <c r="U51" s="99">
        <v>0</v>
      </c>
    </row>
    <row r="52" spans="1:21" ht="22.5" customHeight="1">
      <c r="A52" s="40"/>
      <c r="B52" s="96" t="s">
        <v>213</v>
      </c>
      <c r="C52" s="258" t="s">
        <v>212</v>
      </c>
      <c r="D52" s="258"/>
      <c r="E52" s="247">
        <v>924802</v>
      </c>
      <c r="F52" s="247"/>
      <c r="G52" s="97">
        <f t="shared" si="14"/>
        <v>536611.97</v>
      </c>
      <c r="H52" s="97">
        <f t="shared" si="12"/>
        <v>58.02452524972913</v>
      </c>
      <c r="I52" s="97">
        <f>SUM(N52+J52)</f>
        <v>536611.97</v>
      </c>
      <c r="J52" s="97">
        <f t="shared" si="15"/>
        <v>511226.07</v>
      </c>
      <c r="K52" s="97">
        <v>452574.51</v>
      </c>
      <c r="L52" s="97">
        <v>58651.56</v>
      </c>
      <c r="M52" s="97">
        <v>0</v>
      </c>
      <c r="N52" s="97">
        <v>25385.9</v>
      </c>
      <c r="O52" s="97">
        <v>0</v>
      </c>
      <c r="P52" s="97">
        <v>0</v>
      </c>
      <c r="Q52" s="97">
        <v>0</v>
      </c>
      <c r="R52" s="97">
        <f t="shared" si="16"/>
        <v>0</v>
      </c>
      <c r="S52" s="97">
        <v>0</v>
      </c>
      <c r="T52" s="98">
        <v>0</v>
      </c>
      <c r="U52" s="99">
        <v>0</v>
      </c>
    </row>
    <row r="53" spans="1:21" ht="23.25" customHeight="1">
      <c r="A53" s="40"/>
      <c r="B53" s="96" t="s">
        <v>211</v>
      </c>
      <c r="C53" s="258" t="s">
        <v>210</v>
      </c>
      <c r="D53" s="258"/>
      <c r="E53" s="247">
        <v>4282347</v>
      </c>
      <c r="F53" s="247"/>
      <c r="G53" s="97">
        <f t="shared" si="14"/>
        <v>2446220.0700000003</v>
      </c>
      <c r="H53" s="97">
        <f t="shared" si="12"/>
        <v>57.1233501161863</v>
      </c>
      <c r="I53" s="97">
        <f>SUM(N53+J53+M53)</f>
        <v>2446220.0700000003</v>
      </c>
      <c r="J53" s="97">
        <f t="shared" si="15"/>
        <v>2384174.3000000003</v>
      </c>
      <c r="K53" s="97">
        <v>2142865.22</v>
      </c>
      <c r="L53" s="97">
        <v>241309.08</v>
      </c>
      <c r="M53" s="97">
        <v>47112</v>
      </c>
      <c r="N53" s="97">
        <v>14933.77</v>
      </c>
      <c r="O53" s="97">
        <v>0</v>
      </c>
      <c r="P53" s="97">
        <v>0</v>
      </c>
      <c r="Q53" s="97">
        <v>0</v>
      </c>
      <c r="R53" s="97">
        <f t="shared" si="16"/>
        <v>0</v>
      </c>
      <c r="S53" s="97">
        <v>0</v>
      </c>
      <c r="T53" s="98">
        <v>0</v>
      </c>
      <c r="U53" s="99">
        <v>0</v>
      </c>
    </row>
    <row r="54" spans="1:21" ht="19.5" customHeight="1">
      <c r="A54" s="40"/>
      <c r="B54" s="96" t="s">
        <v>97</v>
      </c>
      <c r="C54" s="258" t="s">
        <v>98</v>
      </c>
      <c r="D54" s="258"/>
      <c r="E54" s="247">
        <v>7196714</v>
      </c>
      <c r="F54" s="247"/>
      <c r="G54" s="97">
        <f t="shared" si="14"/>
        <v>3933970.5</v>
      </c>
      <c r="H54" s="97">
        <f t="shared" si="12"/>
        <v>54.66342694735403</v>
      </c>
      <c r="I54" s="97">
        <f>SUM(N54+J54+M54)</f>
        <v>3933970.5</v>
      </c>
      <c r="J54" s="97">
        <f t="shared" si="15"/>
        <v>3398206.96</v>
      </c>
      <c r="K54" s="97">
        <v>2804292.29</v>
      </c>
      <c r="L54" s="97">
        <v>593914.67</v>
      </c>
      <c r="M54" s="97">
        <v>496390.7</v>
      </c>
      <c r="N54" s="97">
        <v>39372.84</v>
      </c>
      <c r="O54" s="97">
        <v>0</v>
      </c>
      <c r="P54" s="97">
        <v>0</v>
      </c>
      <c r="Q54" s="97">
        <v>0</v>
      </c>
      <c r="R54" s="97">
        <f t="shared" si="16"/>
        <v>0</v>
      </c>
      <c r="S54" s="97">
        <v>0</v>
      </c>
      <c r="T54" s="98">
        <v>0</v>
      </c>
      <c r="U54" s="99">
        <v>0</v>
      </c>
    </row>
    <row r="55" spans="1:21" ht="24.75" customHeight="1">
      <c r="A55" s="40"/>
      <c r="B55" s="96" t="s">
        <v>209</v>
      </c>
      <c r="C55" s="258" t="s">
        <v>208</v>
      </c>
      <c r="D55" s="258"/>
      <c r="E55" s="247">
        <v>1219558</v>
      </c>
      <c r="F55" s="247"/>
      <c r="G55" s="97">
        <f t="shared" si="14"/>
        <v>683266.34</v>
      </c>
      <c r="H55" s="97">
        <f t="shared" si="12"/>
        <v>56.02573555337261</v>
      </c>
      <c r="I55" s="97">
        <f>SUM(N55+J55)</f>
        <v>683266.34</v>
      </c>
      <c r="J55" s="97">
        <f t="shared" si="15"/>
        <v>646734.57</v>
      </c>
      <c r="K55" s="97">
        <v>593670.07</v>
      </c>
      <c r="L55" s="97">
        <v>53064.5</v>
      </c>
      <c r="M55" s="97">
        <v>0</v>
      </c>
      <c r="N55" s="97">
        <v>36531.77</v>
      </c>
      <c r="O55" s="97">
        <v>0</v>
      </c>
      <c r="P55" s="97">
        <v>0</v>
      </c>
      <c r="Q55" s="97">
        <v>0</v>
      </c>
      <c r="R55" s="97">
        <f t="shared" si="16"/>
        <v>0</v>
      </c>
      <c r="S55" s="97">
        <v>0</v>
      </c>
      <c r="T55" s="98">
        <v>0</v>
      </c>
      <c r="U55" s="99">
        <v>0</v>
      </c>
    </row>
    <row r="56" spans="1:21" ht="37.5" customHeight="1">
      <c r="A56" s="40"/>
      <c r="B56" s="96" t="s">
        <v>207</v>
      </c>
      <c r="C56" s="258" t="s">
        <v>190</v>
      </c>
      <c r="D56" s="258"/>
      <c r="E56" s="247">
        <v>62600</v>
      </c>
      <c r="F56" s="247"/>
      <c r="G56" s="97">
        <f t="shared" si="14"/>
        <v>11476.07</v>
      </c>
      <c r="H56" s="97">
        <f t="shared" si="12"/>
        <v>18.33238019169329</v>
      </c>
      <c r="I56" s="97">
        <f>SUM(N56+J56)</f>
        <v>11476.07</v>
      </c>
      <c r="J56" s="97">
        <f t="shared" si="15"/>
        <v>11476.07</v>
      </c>
      <c r="K56" s="97">
        <v>0</v>
      </c>
      <c r="L56" s="97">
        <v>11476.07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f t="shared" si="16"/>
        <v>0</v>
      </c>
      <c r="S56" s="97">
        <v>0</v>
      </c>
      <c r="T56" s="98">
        <v>0</v>
      </c>
      <c r="U56" s="99">
        <v>0</v>
      </c>
    </row>
    <row r="57" spans="1:21" ht="27" customHeight="1">
      <c r="A57" s="40"/>
      <c r="B57" s="96" t="s">
        <v>206</v>
      </c>
      <c r="C57" s="258" t="s">
        <v>205</v>
      </c>
      <c r="D57" s="258"/>
      <c r="E57" s="247">
        <v>195991</v>
      </c>
      <c r="F57" s="247"/>
      <c r="G57" s="97">
        <f t="shared" si="14"/>
        <v>78537.16</v>
      </c>
      <c r="H57" s="97">
        <f t="shared" si="12"/>
        <v>40.071819624370505</v>
      </c>
      <c r="I57" s="97">
        <f>SUM(J57+M57+N57+O57+P57+Q57)</f>
        <v>78537.16</v>
      </c>
      <c r="J57" s="97">
        <f t="shared" si="15"/>
        <v>78537.16</v>
      </c>
      <c r="K57" s="97">
        <v>70270.11</v>
      </c>
      <c r="L57" s="97">
        <v>8267.05</v>
      </c>
      <c r="M57" s="97">
        <v>0</v>
      </c>
      <c r="N57" s="97">
        <v>0</v>
      </c>
      <c r="O57" s="97">
        <v>0</v>
      </c>
      <c r="P57" s="97">
        <v>0</v>
      </c>
      <c r="Q57" s="97">
        <v>0</v>
      </c>
      <c r="R57" s="97">
        <f t="shared" si="16"/>
        <v>0</v>
      </c>
      <c r="S57" s="97">
        <v>0</v>
      </c>
      <c r="T57" s="98">
        <v>0</v>
      </c>
      <c r="U57" s="99">
        <v>0</v>
      </c>
    </row>
    <row r="58" spans="1:21" ht="24" customHeight="1">
      <c r="A58" s="41"/>
      <c r="B58" s="96" t="s">
        <v>101</v>
      </c>
      <c r="C58" s="258" t="s">
        <v>70</v>
      </c>
      <c r="D58" s="258"/>
      <c r="E58" s="247">
        <v>1056982</v>
      </c>
      <c r="F58" s="247"/>
      <c r="G58" s="97">
        <f t="shared" si="14"/>
        <v>407745.25</v>
      </c>
      <c r="H58" s="97">
        <f t="shared" si="12"/>
        <v>38.576366484954335</v>
      </c>
      <c r="I58" s="97">
        <f>SUM(J58+M58+N58+O58+P58+Q58)</f>
        <v>407745.25</v>
      </c>
      <c r="J58" s="97">
        <f t="shared" si="15"/>
        <v>6901.83</v>
      </c>
      <c r="K58" s="97">
        <v>0</v>
      </c>
      <c r="L58" s="97">
        <v>6901.83</v>
      </c>
      <c r="M58" s="97">
        <v>0</v>
      </c>
      <c r="N58" s="97">
        <v>549.78</v>
      </c>
      <c r="O58" s="97">
        <v>400293.64</v>
      </c>
      <c r="P58" s="97">
        <v>0</v>
      </c>
      <c r="Q58" s="97">
        <v>0</v>
      </c>
      <c r="R58" s="104">
        <v>0</v>
      </c>
      <c r="S58" s="104">
        <v>0</v>
      </c>
      <c r="T58" s="98">
        <v>0</v>
      </c>
      <c r="U58" s="99">
        <v>0</v>
      </c>
    </row>
    <row r="59" spans="1:21" s="9" customFormat="1" ht="18" customHeight="1">
      <c r="A59" s="248" t="s">
        <v>102</v>
      </c>
      <c r="B59" s="100"/>
      <c r="C59" s="260" t="s">
        <v>103</v>
      </c>
      <c r="D59" s="260"/>
      <c r="E59" s="261">
        <f>SUM(E60:F61)</f>
        <v>3543895</v>
      </c>
      <c r="F59" s="261"/>
      <c r="G59" s="101">
        <f>SUM(G61+G60)</f>
        <v>2063215.58</v>
      </c>
      <c r="H59" s="101">
        <f t="shared" si="12"/>
        <v>58.2188687870267</v>
      </c>
      <c r="I59" s="101">
        <f aca="true" t="shared" si="17" ref="I59:U59">SUM(I61+I60)</f>
        <v>1910435.5899999999</v>
      </c>
      <c r="J59" s="101">
        <f t="shared" si="17"/>
        <v>1910435.5899999999</v>
      </c>
      <c r="K59" s="101">
        <f t="shared" si="17"/>
        <v>0</v>
      </c>
      <c r="L59" s="101">
        <f t="shared" si="17"/>
        <v>1910435.5899999999</v>
      </c>
      <c r="M59" s="101">
        <f t="shared" si="17"/>
        <v>0</v>
      </c>
      <c r="N59" s="101">
        <f t="shared" si="17"/>
        <v>0</v>
      </c>
      <c r="O59" s="101">
        <f t="shared" si="17"/>
        <v>0</v>
      </c>
      <c r="P59" s="101">
        <f t="shared" si="17"/>
        <v>0</v>
      </c>
      <c r="Q59" s="101">
        <f t="shared" si="17"/>
        <v>0</v>
      </c>
      <c r="R59" s="101">
        <f t="shared" si="17"/>
        <v>152779.99</v>
      </c>
      <c r="S59" s="101">
        <f t="shared" si="17"/>
        <v>152779.99</v>
      </c>
      <c r="T59" s="101">
        <f t="shared" si="17"/>
        <v>0</v>
      </c>
      <c r="U59" s="114">
        <f t="shared" si="17"/>
        <v>0</v>
      </c>
    </row>
    <row r="60" spans="1:21" ht="85.5" customHeight="1">
      <c r="A60" s="290"/>
      <c r="B60" s="96" t="s">
        <v>104</v>
      </c>
      <c r="C60" s="258" t="s">
        <v>105</v>
      </c>
      <c r="D60" s="258"/>
      <c r="E60" s="247">
        <v>3173591</v>
      </c>
      <c r="F60" s="247"/>
      <c r="G60" s="97">
        <f>SUM(I60+R60)</f>
        <v>1733584.2</v>
      </c>
      <c r="H60" s="97">
        <f t="shared" si="12"/>
        <v>54.625318763507956</v>
      </c>
      <c r="I60" s="97">
        <f>SUM(N60+J60)</f>
        <v>1733584.2</v>
      </c>
      <c r="J60" s="97">
        <f>SUM(K60:L60)</f>
        <v>1733584.2</v>
      </c>
      <c r="K60" s="97">
        <v>0</v>
      </c>
      <c r="L60" s="97">
        <v>1733584.2</v>
      </c>
      <c r="M60" s="97">
        <v>0</v>
      </c>
      <c r="N60" s="97">
        <v>0</v>
      </c>
      <c r="O60" s="97">
        <v>0</v>
      </c>
      <c r="P60" s="97">
        <v>0</v>
      </c>
      <c r="Q60" s="97">
        <v>0</v>
      </c>
      <c r="R60" s="97">
        <f>SUM(S60)</f>
        <v>0</v>
      </c>
      <c r="S60" s="97">
        <v>0</v>
      </c>
      <c r="T60" s="98">
        <v>0</v>
      </c>
      <c r="U60" s="99">
        <v>0</v>
      </c>
    </row>
    <row r="61" spans="1:21" ht="25.5" customHeight="1">
      <c r="A61" s="249"/>
      <c r="B61" s="96" t="s">
        <v>204</v>
      </c>
      <c r="C61" s="258" t="s">
        <v>70</v>
      </c>
      <c r="D61" s="258"/>
      <c r="E61" s="247">
        <v>370304</v>
      </c>
      <c r="F61" s="247"/>
      <c r="G61" s="97">
        <f>SUM(I61+R61)</f>
        <v>329631.38</v>
      </c>
      <c r="H61" s="97">
        <f t="shared" si="12"/>
        <v>89.0164243432423</v>
      </c>
      <c r="I61" s="97">
        <f>SUM(N61+J61)</f>
        <v>176851.39</v>
      </c>
      <c r="J61" s="97">
        <f>SUM(K61:L61)</f>
        <v>176851.39</v>
      </c>
      <c r="K61" s="97">
        <v>0</v>
      </c>
      <c r="L61" s="97">
        <v>176851.39</v>
      </c>
      <c r="M61" s="97">
        <v>0</v>
      </c>
      <c r="N61" s="97">
        <v>0</v>
      </c>
      <c r="O61" s="97">
        <v>0</v>
      </c>
      <c r="P61" s="97">
        <v>0</v>
      </c>
      <c r="Q61" s="97">
        <v>0</v>
      </c>
      <c r="R61" s="97">
        <v>152779.99</v>
      </c>
      <c r="S61" s="97">
        <v>152779.99</v>
      </c>
      <c r="T61" s="98">
        <v>0</v>
      </c>
      <c r="U61" s="115">
        <v>0</v>
      </c>
    </row>
    <row r="62" spans="1:21" s="9" customFormat="1" ht="13.5" customHeight="1">
      <c r="A62" s="248" t="s">
        <v>106</v>
      </c>
      <c r="B62" s="100"/>
      <c r="C62" s="260" t="s">
        <v>107</v>
      </c>
      <c r="D62" s="260"/>
      <c r="E62" s="261">
        <f>SUM(E63:F68)</f>
        <v>18900548</v>
      </c>
      <c r="F62" s="261"/>
      <c r="G62" s="101">
        <f>SUM(G63:G68)</f>
        <v>8044192.769999999</v>
      </c>
      <c r="H62" s="101">
        <f t="shared" si="12"/>
        <v>42.56063247478326</v>
      </c>
      <c r="I62" s="101">
        <f aca="true" t="shared" si="18" ref="I62:U62">SUM(I63:I68)</f>
        <v>6391901.019999999</v>
      </c>
      <c r="J62" s="101">
        <f t="shared" si="18"/>
        <v>5639456.119999998</v>
      </c>
      <c r="K62" s="101">
        <f t="shared" si="18"/>
        <v>3698339.0799999996</v>
      </c>
      <c r="L62" s="101">
        <f t="shared" si="18"/>
        <v>1941117.04</v>
      </c>
      <c r="M62" s="101">
        <f t="shared" si="18"/>
        <v>98055.25</v>
      </c>
      <c r="N62" s="101">
        <f t="shared" si="18"/>
        <v>441684.72000000003</v>
      </c>
      <c r="O62" s="101">
        <f t="shared" si="18"/>
        <v>212704.93</v>
      </c>
      <c r="P62" s="101">
        <f t="shared" si="18"/>
        <v>0</v>
      </c>
      <c r="Q62" s="101">
        <f t="shared" si="18"/>
        <v>0</v>
      </c>
      <c r="R62" s="101">
        <f t="shared" si="18"/>
        <v>1652291.75</v>
      </c>
      <c r="S62" s="101">
        <f t="shared" si="18"/>
        <v>1652291.75</v>
      </c>
      <c r="T62" s="101">
        <f t="shared" si="18"/>
        <v>1489465.35</v>
      </c>
      <c r="U62" s="102">
        <f t="shared" si="18"/>
        <v>0</v>
      </c>
    </row>
    <row r="63" spans="1:21" ht="38.25" customHeight="1">
      <c r="A63" s="290"/>
      <c r="B63" s="96" t="s">
        <v>108</v>
      </c>
      <c r="C63" s="258" t="s">
        <v>109</v>
      </c>
      <c r="D63" s="258"/>
      <c r="E63" s="247">
        <v>1024442</v>
      </c>
      <c r="F63" s="247"/>
      <c r="G63" s="97">
        <f aca="true" t="shared" si="19" ref="G63:G68">SUM(I63+R63)</f>
        <v>473022.39</v>
      </c>
      <c r="H63" s="97">
        <f t="shared" si="12"/>
        <v>46.173662344964384</v>
      </c>
      <c r="I63" s="97">
        <f>SUM(N63+J63+M63)</f>
        <v>473022.39</v>
      </c>
      <c r="J63" s="97">
        <f aca="true" t="shared" si="20" ref="J63:J68">SUM(K63:L63)</f>
        <v>404313.89</v>
      </c>
      <c r="K63" s="97">
        <v>246971.05</v>
      </c>
      <c r="L63" s="97">
        <v>157342.84</v>
      </c>
      <c r="M63" s="97">
        <v>45061.1</v>
      </c>
      <c r="N63" s="97">
        <v>23647.4</v>
      </c>
      <c r="O63" s="97">
        <v>0</v>
      </c>
      <c r="P63" s="97">
        <v>0</v>
      </c>
      <c r="Q63" s="97">
        <v>0</v>
      </c>
      <c r="R63" s="97">
        <v>0</v>
      </c>
      <c r="S63" s="97">
        <v>0</v>
      </c>
      <c r="T63" s="98">
        <v>0</v>
      </c>
      <c r="U63" s="99">
        <v>0</v>
      </c>
    </row>
    <row r="64" spans="1:21" ht="28.5" customHeight="1">
      <c r="A64" s="290"/>
      <c r="B64" s="96" t="s">
        <v>112</v>
      </c>
      <c r="C64" s="258" t="s">
        <v>113</v>
      </c>
      <c r="D64" s="258"/>
      <c r="E64" s="247">
        <v>15494146</v>
      </c>
      <c r="F64" s="247"/>
      <c r="G64" s="97">
        <f t="shared" si="19"/>
        <v>6771026.35</v>
      </c>
      <c r="H64" s="97">
        <f t="shared" si="12"/>
        <v>43.70054567705765</v>
      </c>
      <c r="I64" s="97">
        <f>SUM(N64+J64+O64)</f>
        <v>5118734.6</v>
      </c>
      <c r="J64" s="97">
        <f t="shared" si="20"/>
        <v>5032151.1</v>
      </c>
      <c r="K64" s="97">
        <v>3290282.38</v>
      </c>
      <c r="L64" s="97">
        <v>1741868.72</v>
      </c>
      <c r="M64" s="97">
        <v>0</v>
      </c>
      <c r="N64" s="97">
        <v>10852.06</v>
      </c>
      <c r="O64" s="97">
        <v>75731.44</v>
      </c>
      <c r="P64" s="97">
        <v>0</v>
      </c>
      <c r="Q64" s="97">
        <v>0</v>
      </c>
      <c r="R64" s="97">
        <v>1652291.75</v>
      </c>
      <c r="S64" s="97">
        <v>1652291.75</v>
      </c>
      <c r="T64" s="98">
        <v>1489465.35</v>
      </c>
      <c r="U64" s="99">
        <v>0</v>
      </c>
    </row>
    <row r="65" spans="1:21" ht="20.25" customHeight="1">
      <c r="A65" s="290"/>
      <c r="B65" s="96" t="s">
        <v>114</v>
      </c>
      <c r="C65" s="258" t="s">
        <v>115</v>
      </c>
      <c r="D65" s="258"/>
      <c r="E65" s="247">
        <v>1062246</v>
      </c>
      <c r="F65" s="247"/>
      <c r="G65" s="97">
        <f t="shared" si="19"/>
        <v>460762.05000000005</v>
      </c>
      <c r="H65" s="97">
        <f t="shared" si="12"/>
        <v>43.37620946560401</v>
      </c>
      <c r="I65" s="97">
        <f>SUM(N65+J65+M65)</f>
        <v>460762.05000000005</v>
      </c>
      <c r="J65" s="97">
        <f t="shared" si="20"/>
        <v>902.64</v>
      </c>
      <c r="K65" s="97">
        <v>0</v>
      </c>
      <c r="L65" s="97">
        <v>902.64</v>
      </c>
      <c r="M65" s="97">
        <v>52994.15</v>
      </c>
      <c r="N65" s="97">
        <v>406865.26</v>
      </c>
      <c r="O65" s="97">
        <v>0</v>
      </c>
      <c r="P65" s="97">
        <v>0</v>
      </c>
      <c r="Q65" s="97">
        <v>0</v>
      </c>
      <c r="R65" s="97">
        <v>0</v>
      </c>
      <c r="S65" s="97">
        <v>0</v>
      </c>
      <c r="T65" s="98">
        <v>0</v>
      </c>
      <c r="U65" s="99">
        <v>0</v>
      </c>
    </row>
    <row r="66" spans="1:21" ht="23.25" customHeight="1">
      <c r="A66" s="290"/>
      <c r="B66" s="96" t="s">
        <v>203</v>
      </c>
      <c r="C66" s="258" t="s">
        <v>202</v>
      </c>
      <c r="D66" s="258"/>
      <c r="E66" s="247">
        <v>480689</v>
      </c>
      <c r="F66" s="247"/>
      <c r="G66" s="97">
        <f t="shared" si="19"/>
        <v>197979.38999999998</v>
      </c>
      <c r="H66" s="97">
        <f t="shared" si="12"/>
        <v>41.186586337528006</v>
      </c>
      <c r="I66" s="97">
        <f>SUM(N66+J66)</f>
        <v>197979.38999999998</v>
      </c>
      <c r="J66" s="97">
        <f t="shared" si="20"/>
        <v>197659.38999999998</v>
      </c>
      <c r="K66" s="97">
        <v>161085.65</v>
      </c>
      <c r="L66" s="97">
        <v>36573.74</v>
      </c>
      <c r="M66" s="97">
        <v>0</v>
      </c>
      <c r="N66" s="97">
        <v>320</v>
      </c>
      <c r="O66" s="97">
        <v>0</v>
      </c>
      <c r="P66" s="97">
        <v>0</v>
      </c>
      <c r="Q66" s="97">
        <v>0</v>
      </c>
      <c r="R66" s="97">
        <f>SUM(S66)</f>
        <v>0</v>
      </c>
      <c r="S66" s="97">
        <v>0</v>
      </c>
      <c r="T66" s="98">
        <v>0</v>
      </c>
      <c r="U66" s="99">
        <v>0</v>
      </c>
    </row>
    <row r="67" spans="1:21" ht="80.25" customHeight="1">
      <c r="A67" s="290"/>
      <c r="B67" s="96" t="s">
        <v>201</v>
      </c>
      <c r="C67" s="245" t="s">
        <v>200</v>
      </c>
      <c r="D67" s="246"/>
      <c r="E67" s="247">
        <v>8500</v>
      </c>
      <c r="F67" s="247"/>
      <c r="G67" s="97">
        <f t="shared" si="19"/>
        <v>4429.1</v>
      </c>
      <c r="H67" s="97">
        <f t="shared" si="12"/>
        <v>52.107058823529414</v>
      </c>
      <c r="I67" s="97">
        <f>SUM(N67+J67)</f>
        <v>4429.1</v>
      </c>
      <c r="J67" s="97">
        <f t="shared" si="20"/>
        <v>4429.1</v>
      </c>
      <c r="K67" s="97">
        <v>0</v>
      </c>
      <c r="L67" s="97">
        <v>4429.1</v>
      </c>
      <c r="M67" s="97">
        <v>0</v>
      </c>
      <c r="N67" s="97">
        <v>0</v>
      </c>
      <c r="O67" s="97">
        <v>0</v>
      </c>
      <c r="P67" s="97">
        <v>0</v>
      </c>
      <c r="Q67" s="97">
        <v>0</v>
      </c>
      <c r="R67" s="97">
        <f>SUM(S67)</f>
        <v>0</v>
      </c>
      <c r="S67" s="97">
        <v>0</v>
      </c>
      <c r="T67" s="98">
        <v>0</v>
      </c>
      <c r="U67" s="99">
        <v>0</v>
      </c>
    </row>
    <row r="68" spans="1:21" ht="28.5" customHeight="1">
      <c r="A68" s="249"/>
      <c r="B68" s="96" t="s">
        <v>116</v>
      </c>
      <c r="C68" s="258" t="s">
        <v>70</v>
      </c>
      <c r="D68" s="258"/>
      <c r="E68" s="247">
        <v>830525</v>
      </c>
      <c r="F68" s="247"/>
      <c r="G68" s="97">
        <f t="shared" si="19"/>
        <v>136973.49</v>
      </c>
      <c r="H68" s="97">
        <f t="shared" si="12"/>
        <v>16.49239818187291</v>
      </c>
      <c r="I68" s="97">
        <f>SUM(N68+J68+O68)</f>
        <v>136973.49</v>
      </c>
      <c r="J68" s="97">
        <f t="shared" si="20"/>
        <v>0</v>
      </c>
      <c r="K68" s="97"/>
      <c r="L68" s="97">
        <v>0</v>
      </c>
      <c r="M68" s="97">
        <v>0</v>
      </c>
      <c r="N68" s="97">
        <v>0</v>
      </c>
      <c r="O68" s="97">
        <v>136973.49</v>
      </c>
      <c r="P68" s="97">
        <v>0</v>
      </c>
      <c r="Q68" s="97">
        <v>0</v>
      </c>
      <c r="R68" s="97">
        <v>0</v>
      </c>
      <c r="S68" s="97">
        <v>0</v>
      </c>
      <c r="T68" s="98">
        <v>0</v>
      </c>
      <c r="U68" s="99">
        <v>0</v>
      </c>
    </row>
    <row r="69" spans="1:21" s="9" customFormat="1" ht="44.25" customHeight="1">
      <c r="A69" s="248" t="s">
        <v>117</v>
      </c>
      <c r="B69" s="100"/>
      <c r="C69" s="260" t="s">
        <v>118</v>
      </c>
      <c r="D69" s="260"/>
      <c r="E69" s="261">
        <f>SUM(E70:F73)</f>
        <v>2625434</v>
      </c>
      <c r="F69" s="261"/>
      <c r="G69" s="101">
        <f>SUM(G70:G73)</f>
        <v>1082847.28</v>
      </c>
      <c r="H69" s="101">
        <f t="shared" si="12"/>
        <v>41.24450586074531</v>
      </c>
      <c r="I69" s="101">
        <f aca="true" t="shared" si="21" ref="I69:U69">SUM(I70:I73)</f>
        <v>1082847.28</v>
      </c>
      <c r="J69" s="101">
        <f t="shared" si="21"/>
        <v>953212.51</v>
      </c>
      <c r="K69" s="101">
        <f t="shared" si="21"/>
        <v>829209.49</v>
      </c>
      <c r="L69" s="101">
        <f t="shared" si="21"/>
        <v>124003.01999999999</v>
      </c>
      <c r="M69" s="101">
        <f t="shared" si="21"/>
        <v>64390</v>
      </c>
      <c r="N69" s="101">
        <f t="shared" si="21"/>
        <v>350</v>
      </c>
      <c r="O69" s="101">
        <f t="shared" si="21"/>
        <v>64894.77</v>
      </c>
      <c r="P69" s="101">
        <f t="shared" si="21"/>
        <v>0</v>
      </c>
      <c r="Q69" s="101">
        <f t="shared" si="21"/>
        <v>0</v>
      </c>
      <c r="R69" s="101">
        <f t="shared" si="21"/>
        <v>0</v>
      </c>
      <c r="S69" s="101">
        <f t="shared" si="21"/>
        <v>0</v>
      </c>
      <c r="T69" s="101">
        <f t="shared" si="21"/>
        <v>0</v>
      </c>
      <c r="U69" s="102">
        <f t="shared" si="21"/>
        <v>0</v>
      </c>
    </row>
    <row r="70" spans="1:21" ht="51" customHeight="1">
      <c r="A70" s="290"/>
      <c r="B70" s="96" t="s">
        <v>158</v>
      </c>
      <c r="C70" s="258" t="s">
        <v>159</v>
      </c>
      <c r="D70" s="258"/>
      <c r="E70" s="247">
        <v>137520</v>
      </c>
      <c r="F70" s="247"/>
      <c r="G70" s="97">
        <f>SUM(I70+R70)</f>
        <v>64390</v>
      </c>
      <c r="H70" s="97">
        <f t="shared" si="12"/>
        <v>46.82228039557882</v>
      </c>
      <c r="I70" s="97">
        <f>SUM(N70+J70+M70)</f>
        <v>64390</v>
      </c>
      <c r="J70" s="97">
        <f>SUM(K70:L70)</f>
        <v>0</v>
      </c>
      <c r="K70" s="97">
        <v>0</v>
      </c>
      <c r="L70" s="97">
        <v>0</v>
      </c>
      <c r="M70" s="97">
        <v>64390</v>
      </c>
      <c r="N70" s="97">
        <v>0</v>
      </c>
      <c r="O70" s="97">
        <v>0</v>
      </c>
      <c r="P70" s="97">
        <v>0</v>
      </c>
      <c r="Q70" s="97">
        <v>0</v>
      </c>
      <c r="R70" s="97">
        <f>SUM(S70)</f>
        <v>0</v>
      </c>
      <c r="S70" s="97">
        <v>0</v>
      </c>
      <c r="T70" s="98">
        <v>0</v>
      </c>
      <c r="U70" s="99">
        <v>0</v>
      </c>
    </row>
    <row r="71" spans="1:21" ht="40.5" customHeight="1">
      <c r="A71" s="290"/>
      <c r="B71" s="96" t="s">
        <v>119</v>
      </c>
      <c r="C71" s="258" t="s">
        <v>120</v>
      </c>
      <c r="D71" s="258"/>
      <c r="E71" s="247">
        <v>270400</v>
      </c>
      <c r="F71" s="247"/>
      <c r="G71" s="97">
        <f>SUM(I71+R71)</f>
        <v>154330.91999999998</v>
      </c>
      <c r="H71" s="97">
        <f t="shared" si="12"/>
        <v>57.075044378698216</v>
      </c>
      <c r="I71" s="97">
        <f>SUM(N71+J71)</f>
        <v>154330.91999999998</v>
      </c>
      <c r="J71" s="97">
        <f>SUM(K71:L71)</f>
        <v>154330.91999999998</v>
      </c>
      <c r="K71" s="97">
        <v>137590.11</v>
      </c>
      <c r="L71" s="97">
        <v>16740.81</v>
      </c>
      <c r="M71" s="97">
        <v>0</v>
      </c>
      <c r="N71" s="97">
        <v>0</v>
      </c>
      <c r="O71" s="97">
        <v>0</v>
      </c>
      <c r="P71" s="97">
        <v>0</v>
      </c>
      <c r="Q71" s="97">
        <v>0</v>
      </c>
      <c r="R71" s="97">
        <v>0</v>
      </c>
      <c r="S71" s="97">
        <v>0</v>
      </c>
      <c r="T71" s="98">
        <v>0</v>
      </c>
      <c r="U71" s="99">
        <v>0</v>
      </c>
    </row>
    <row r="72" spans="1:21" ht="24.75" customHeight="1">
      <c r="A72" s="290"/>
      <c r="B72" s="96" t="s">
        <v>125</v>
      </c>
      <c r="C72" s="258" t="s">
        <v>126</v>
      </c>
      <c r="D72" s="258"/>
      <c r="E72" s="247">
        <v>1462650</v>
      </c>
      <c r="F72" s="247"/>
      <c r="G72" s="97">
        <f>SUM(I72+R72)</f>
        <v>797999.03</v>
      </c>
      <c r="H72" s="97">
        <f t="shared" si="12"/>
        <v>54.558440501828876</v>
      </c>
      <c r="I72" s="97">
        <f>SUM(N72+J72)</f>
        <v>797999.03</v>
      </c>
      <c r="J72" s="97">
        <f>SUM(K72:L72)</f>
        <v>797649.03</v>
      </c>
      <c r="K72" s="97">
        <v>691619.38</v>
      </c>
      <c r="L72" s="97">
        <v>106029.65</v>
      </c>
      <c r="M72" s="97">
        <v>0</v>
      </c>
      <c r="N72" s="97">
        <v>350</v>
      </c>
      <c r="O72" s="97">
        <v>0</v>
      </c>
      <c r="P72" s="97">
        <v>0</v>
      </c>
      <c r="Q72" s="97">
        <v>0</v>
      </c>
      <c r="R72" s="97">
        <f>SUM(S72)</f>
        <v>0</v>
      </c>
      <c r="S72" s="97">
        <v>0</v>
      </c>
      <c r="T72" s="98">
        <v>0</v>
      </c>
      <c r="U72" s="99">
        <v>0</v>
      </c>
    </row>
    <row r="73" spans="1:21" ht="25.5" customHeight="1">
      <c r="A73" s="249"/>
      <c r="B73" s="96" t="s">
        <v>199</v>
      </c>
      <c r="C73" s="258" t="s">
        <v>70</v>
      </c>
      <c r="D73" s="258"/>
      <c r="E73" s="247">
        <v>754864</v>
      </c>
      <c r="F73" s="247"/>
      <c r="G73" s="97">
        <f>SUM(I73+R73)</f>
        <v>66127.33</v>
      </c>
      <c r="H73" s="97">
        <f t="shared" si="12"/>
        <v>8.760164744907692</v>
      </c>
      <c r="I73" s="97">
        <f>SUM(N73+J73+O73)</f>
        <v>66127.33</v>
      </c>
      <c r="J73" s="97">
        <f>SUM(K73:L73)</f>
        <v>1232.56</v>
      </c>
      <c r="K73" s="97">
        <v>0</v>
      </c>
      <c r="L73" s="97">
        <v>1232.56</v>
      </c>
      <c r="M73" s="97">
        <v>0</v>
      </c>
      <c r="N73" s="97">
        <v>0</v>
      </c>
      <c r="O73" s="97">
        <v>64894.77</v>
      </c>
      <c r="P73" s="97">
        <v>0</v>
      </c>
      <c r="Q73" s="97">
        <v>0</v>
      </c>
      <c r="R73" s="97">
        <v>0</v>
      </c>
      <c r="S73" s="97">
        <v>0</v>
      </c>
      <c r="T73" s="98">
        <v>0</v>
      </c>
      <c r="U73" s="99">
        <v>0</v>
      </c>
    </row>
    <row r="74" spans="1:21" s="9" customFormat="1" ht="25.5" customHeight="1">
      <c r="A74" s="248" t="s">
        <v>128</v>
      </c>
      <c r="B74" s="100"/>
      <c r="C74" s="260" t="s">
        <v>129</v>
      </c>
      <c r="D74" s="260"/>
      <c r="E74" s="261">
        <f>SUM(E75:F80)</f>
        <v>7965808</v>
      </c>
      <c r="F74" s="261"/>
      <c r="G74" s="101">
        <f>SUM(G75:G80)</f>
        <v>4258593.449999999</v>
      </c>
      <c r="H74" s="101">
        <f t="shared" si="12"/>
        <v>53.46091005457324</v>
      </c>
      <c r="I74" s="101">
        <f aca="true" t="shared" si="22" ref="I74:U74">SUM(I75:I80)</f>
        <v>4253411.609999999</v>
      </c>
      <c r="J74" s="101">
        <f t="shared" si="22"/>
        <v>4126685.2499999995</v>
      </c>
      <c r="K74" s="101">
        <f t="shared" si="22"/>
        <v>3485197.99</v>
      </c>
      <c r="L74" s="101">
        <f t="shared" si="22"/>
        <v>641487.26</v>
      </c>
      <c r="M74" s="101">
        <f t="shared" si="22"/>
        <v>0</v>
      </c>
      <c r="N74" s="101">
        <f t="shared" si="22"/>
        <v>126726.36</v>
      </c>
      <c r="O74" s="101">
        <f t="shared" si="22"/>
        <v>0</v>
      </c>
      <c r="P74" s="101">
        <f t="shared" si="22"/>
        <v>0</v>
      </c>
      <c r="Q74" s="101">
        <f t="shared" si="22"/>
        <v>0</v>
      </c>
      <c r="R74" s="101">
        <f t="shared" si="22"/>
        <v>5181.84</v>
      </c>
      <c r="S74" s="101">
        <f t="shared" si="22"/>
        <v>5181.84</v>
      </c>
      <c r="T74" s="101">
        <f t="shared" si="22"/>
        <v>0</v>
      </c>
      <c r="U74" s="102">
        <f t="shared" si="22"/>
        <v>0</v>
      </c>
    </row>
    <row r="75" spans="1:21" ht="36" customHeight="1">
      <c r="A75" s="290"/>
      <c r="B75" s="96" t="s">
        <v>130</v>
      </c>
      <c r="C75" s="258" t="s">
        <v>131</v>
      </c>
      <c r="D75" s="258"/>
      <c r="E75" s="247">
        <v>5977604</v>
      </c>
      <c r="F75" s="247"/>
      <c r="G75" s="97">
        <f aca="true" t="shared" si="23" ref="G75:G80">SUM(I75+R75)</f>
        <v>3227008.7099999995</v>
      </c>
      <c r="H75" s="97">
        <f t="shared" si="12"/>
        <v>53.98498645945766</v>
      </c>
      <c r="I75" s="97">
        <f aca="true" t="shared" si="24" ref="I75:I80">SUM(N75+J75)</f>
        <v>3221826.8699999996</v>
      </c>
      <c r="J75" s="97">
        <f aca="true" t="shared" si="25" ref="J75:J80">SUM(K75:L75)</f>
        <v>3116604.11</v>
      </c>
      <c r="K75" s="97">
        <v>2612842.32</v>
      </c>
      <c r="L75" s="97">
        <v>503761.79</v>
      </c>
      <c r="M75" s="97">
        <v>0</v>
      </c>
      <c r="N75" s="97">
        <v>105222.76</v>
      </c>
      <c r="O75" s="97">
        <v>0</v>
      </c>
      <c r="P75" s="97">
        <v>0</v>
      </c>
      <c r="Q75" s="97">
        <v>0</v>
      </c>
      <c r="R75" s="97">
        <f>SUM(S75)</f>
        <v>5181.84</v>
      </c>
      <c r="S75" s="97">
        <v>5181.84</v>
      </c>
      <c r="T75" s="98">
        <v>0</v>
      </c>
      <c r="U75" s="99">
        <v>0</v>
      </c>
    </row>
    <row r="76" spans="1:21" ht="55.5" customHeight="1">
      <c r="A76" s="290"/>
      <c r="B76" s="96" t="s">
        <v>147</v>
      </c>
      <c r="C76" s="258" t="s">
        <v>198</v>
      </c>
      <c r="D76" s="258"/>
      <c r="E76" s="247">
        <v>1254424</v>
      </c>
      <c r="F76" s="247"/>
      <c r="G76" s="97">
        <f t="shared" si="23"/>
        <v>668888.1</v>
      </c>
      <c r="H76" s="97">
        <f t="shared" si="12"/>
        <v>53.32232961104061</v>
      </c>
      <c r="I76" s="97">
        <f t="shared" si="24"/>
        <v>668888.1</v>
      </c>
      <c r="J76" s="97">
        <f t="shared" si="25"/>
        <v>657184.5</v>
      </c>
      <c r="K76" s="97">
        <v>575094.16</v>
      </c>
      <c r="L76" s="97">
        <v>82090.34</v>
      </c>
      <c r="M76" s="97">
        <v>0</v>
      </c>
      <c r="N76" s="97">
        <v>11703.6</v>
      </c>
      <c r="O76" s="97">
        <v>0</v>
      </c>
      <c r="P76" s="97">
        <v>0</v>
      </c>
      <c r="Q76" s="97">
        <v>0</v>
      </c>
      <c r="R76" s="97">
        <v>0</v>
      </c>
      <c r="S76" s="97">
        <v>0</v>
      </c>
      <c r="T76" s="98">
        <v>0</v>
      </c>
      <c r="U76" s="99">
        <v>0</v>
      </c>
    </row>
    <row r="77" spans="1:21" ht="24.75" customHeight="1">
      <c r="A77" s="290"/>
      <c r="B77" s="96" t="s">
        <v>197</v>
      </c>
      <c r="C77" s="258" t="s">
        <v>196</v>
      </c>
      <c r="D77" s="258"/>
      <c r="E77" s="247">
        <v>672400</v>
      </c>
      <c r="F77" s="247"/>
      <c r="G77" s="97">
        <f t="shared" si="23"/>
        <v>341028.25999999995</v>
      </c>
      <c r="H77" s="97">
        <f t="shared" si="12"/>
        <v>50.718063652587745</v>
      </c>
      <c r="I77" s="97">
        <f t="shared" si="24"/>
        <v>341028.25999999995</v>
      </c>
      <c r="J77" s="97">
        <f t="shared" si="25"/>
        <v>341028.25999999995</v>
      </c>
      <c r="K77" s="97">
        <v>293441.41</v>
      </c>
      <c r="L77" s="97">
        <v>47586.85</v>
      </c>
      <c r="M77" s="97">
        <v>0</v>
      </c>
      <c r="N77" s="97">
        <v>0</v>
      </c>
      <c r="O77" s="97">
        <v>0</v>
      </c>
      <c r="P77" s="97">
        <v>0</v>
      </c>
      <c r="Q77" s="97">
        <v>0</v>
      </c>
      <c r="R77" s="97">
        <f>SUM(S77)</f>
        <v>0</v>
      </c>
      <c r="S77" s="97">
        <v>0</v>
      </c>
      <c r="T77" s="98">
        <v>0</v>
      </c>
      <c r="U77" s="99">
        <v>0</v>
      </c>
    </row>
    <row r="78" spans="1:21" ht="26.25" customHeight="1">
      <c r="A78" s="290"/>
      <c r="B78" s="96" t="s">
        <v>195</v>
      </c>
      <c r="C78" s="258" t="s">
        <v>194</v>
      </c>
      <c r="D78" s="258"/>
      <c r="E78" s="247">
        <v>19000</v>
      </c>
      <c r="F78" s="247"/>
      <c r="G78" s="97">
        <f t="shared" si="23"/>
        <v>9800</v>
      </c>
      <c r="H78" s="97">
        <f t="shared" si="12"/>
        <v>51.578947368421055</v>
      </c>
      <c r="I78" s="97">
        <f t="shared" si="24"/>
        <v>9800</v>
      </c>
      <c r="J78" s="97">
        <f t="shared" si="25"/>
        <v>0</v>
      </c>
      <c r="K78" s="97">
        <v>0</v>
      </c>
      <c r="L78" s="97">
        <v>0</v>
      </c>
      <c r="M78" s="97">
        <v>0</v>
      </c>
      <c r="N78" s="97">
        <v>9800</v>
      </c>
      <c r="O78" s="97">
        <v>0</v>
      </c>
      <c r="P78" s="97">
        <v>0</v>
      </c>
      <c r="Q78" s="97">
        <v>0</v>
      </c>
      <c r="R78" s="97">
        <v>0</v>
      </c>
      <c r="S78" s="97">
        <v>0</v>
      </c>
      <c r="T78" s="98">
        <v>0</v>
      </c>
      <c r="U78" s="99">
        <v>0</v>
      </c>
    </row>
    <row r="79" spans="1:21" ht="26.25" customHeight="1">
      <c r="A79" s="290"/>
      <c r="B79" s="96" t="s">
        <v>193</v>
      </c>
      <c r="C79" s="258" t="s">
        <v>192</v>
      </c>
      <c r="D79" s="258"/>
      <c r="E79" s="247">
        <v>14680</v>
      </c>
      <c r="F79" s="247"/>
      <c r="G79" s="97">
        <f t="shared" si="23"/>
        <v>3820.1</v>
      </c>
      <c r="H79" s="97">
        <f t="shared" si="12"/>
        <v>26.022479564032697</v>
      </c>
      <c r="I79" s="97">
        <f t="shared" si="24"/>
        <v>3820.1</v>
      </c>
      <c r="J79" s="97">
        <f t="shared" si="25"/>
        <v>3820.1</v>
      </c>
      <c r="K79" s="97">
        <v>3820.1</v>
      </c>
      <c r="L79" s="97">
        <v>0</v>
      </c>
      <c r="M79" s="97">
        <v>0</v>
      </c>
      <c r="N79" s="97">
        <v>0</v>
      </c>
      <c r="O79" s="97">
        <v>0</v>
      </c>
      <c r="P79" s="97">
        <v>0</v>
      </c>
      <c r="Q79" s="97">
        <v>0</v>
      </c>
      <c r="R79" s="97">
        <f>SUM(S79)</f>
        <v>0</v>
      </c>
      <c r="S79" s="97">
        <v>0</v>
      </c>
      <c r="T79" s="98">
        <v>0</v>
      </c>
      <c r="U79" s="99">
        <v>0</v>
      </c>
    </row>
    <row r="80" spans="1:21" ht="35.25" customHeight="1">
      <c r="A80" s="249"/>
      <c r="B80" s="96" t="s">
        <v>191</v>
      </c>
      <c r="C80" s="258" t="s">
        <v>190</v>
      </c>
      <c r="D80" s="258"/>
      <c r="E80" s="247">
        <v>27700</v>
      </c>
      <c r="F80" s="247"/>
      <c r="G80" s="97">
        <f t="shared" si="23"/>
        <v>8048.28</v>
      </c>
      <c r="H80" s="97">
        <f t="shared" si="12"/>
        <v>29.055162454873646</v>
      </c>
      <c r="I80" s="97">
        <f t="shared" si="24"/>
        <v>8048.28</v>
      </c>
      <c r="J80" s="97">
        <f t="shared" si="25"/>
        <v>8048.28</v>
      </c>
      <c r="K80" s="97">
        <v>0</v>
      </c>
      <c r="L80" s="97">
        <v>8048.28</v>
      </c>
      <c r="M80" s="97">
        <v>0</v>
      </c>
      <c r="N80" s="97">
        <v>0</v>
      </c>
      <c r="O80" s="97">
        <v>0</v>
      </c>
      <c r="P80" s="97">
        <v>0</v>
      </c>
      <c r="Q80" s="97">
        <v>0</v>
      </c>
      <c r="R80" s="97">
        <v>0</v>
      </c>
      <c r="S80" s="97">
        <v>0</v>
      </c>
      <c r="T80" s="98">
        <v>0</v>
      </c>
      <c r="U80" s="99">
        <v>0</v>
      </c>
    </row>
    <row r="81" spans="1:21" s="9" customFormat="1" ht="42" customHeight="1">
      <c r="A81" s="248" t="s">
        <v>132</v>
      </c>
      <c r="B81" s="100"/>
      <c r="C81" s="260" t="s">
        <v>133</v>
      </c>
      <c r="D81" s="260"/>
      <c r="E81" s="261">
        <f>SUM(E82)</f>
        <v>350000</v>
      </c>
      <c r="F81" s="261"/>
      <c r="G81" s="101">
        <f>SUM(G82)</f>
        <v>7626.46</v>
      </c>
      <c r="H81" s="101">
        <f t="shared" si="12"/>
        <v>2.1789885714285715</v>
      </c>
      <c r="I81" s="101">
        <f aca="true" t="shared" si="26" ref="I81:U81">SUM(I82)</f>
        <v>7626.46</v>
      </c>
      <c r="J81" s="101">
        <f t="shared" si="26"/>
        <v>7626.46</v>
      </c>
      <c r="K81" s="101">
        <f t="shared" si="26"/>
        <v>0</v>
      </c>
      <c r="L81" s="101">
        <f t="shared" si="26"/>
        <v>7626.46</v>
      </c>
      <c r="M81" s="101">
        <f t="shared" si="26"/>
        <v>0</v>
      </c>
      <c r="N81" s="101">
        <f t="shared" si="26"/>
        <v>0</v>
      </c>
      <c r="O81" s="101">
        <f t="shared" si="26"/>
        <v>0</v>
      </c>
      <c r="P81" s="101">
        <f t="shared" si="26"/>
        <v>0</v>
      </c>
      <c r="Q81" s="101">
        <f t="shared" si="26"/>
        <v>0</v>
      </c>
      <c r="R81" s="101">
        <f t="shared" si="26"/>
        <v>0</v>
      </c>
      <c r="S81" s="101">
        <f t="shared" si="26"/>
        <v>0</v>
      </c>
      <c r="T81" s="101">
        <f t="shared" si="26"/>
        <v>0</v>
      </c>
      <c r="U81" s="102">
        <f t="shared" si="26"/>
        <v>0</v>
      </c>
    </row>
    <row r="82" spans="1:21" ht="67.5" customHeight="1">
      <c r="A82" s="249"/>
      <c r="B82" s="96" t="s">
        <v>134</v>
      </c>
      <c r="C82" s="258" t="s">
        <v>135</v>
      </c>
      <c r="D82" s="258"/>
      <c r="E82" s="247">
        <v>350000</v>
      </c>
      <c r="F82" s="247"/>
      <c r="G82" s="97">
        <f>SUM(I82+R82)</f>
        <v>7626.46</v>
      </c>
      <c r="H82" s="97">
        <f t="shared" si="12"/>
        <v>2.1789885714285715</v>
      </c>
      <c r="I82" s="97">
        <f>SUM(N82+J82)</f>
        <v>7626.46</v>
      </c>
      <c r="J82" s="97">
        <f>SUM(K82:L82)</f>
        <v>7626.46</v>
      </c>
      <c r="K82" s="97">
        <v>0</v>
      </c>
      <c r="L82" s="97">
        <v>7626.46</v>
      </c>
      <c r="M82" s="97">
        <v>0</v>
      </c>
      <c r="N82" s="97">
        <v>0</v>
      </c>
      <c r="O82" s="97">
        <v>0</v>
      </c>
      <c r="P82" s="97">
        <v>0</v>
      </c>
      <c r="Q82" s="97">
        <v>0</v>
      </c>
      <c r="R82" s="97">
        <v>0</v>
      </c>
      <c r="S82" s="97">
        <v>0</v>
      </c>
      <c r="T82" s="98">
        <v>0</v>
      </c>
      <c r="U82" s="99">
        <v>0</v>
      </c>
    </row>
    <row r="83" spans="1:21" s="9" customFormat="1" ht="33.75" customHeight="1">
      <c r="A83" s="248" t="s">
        <v>160</v>
      </c>
      <c r="B83" s="100"/>
      <c r="C83" s="260" t="s">
        <v>162</v>
      </c>
      <c r="D83" s="260"/>
      <c r="E83" s="261">
        <f>SUM(E84:F86)</f>
        <v>146004</v>
      </c>
      <c r="F83" s="261"/>
      <c r="G83" s="101">
        <f>SUM(G84:G86)</f>
        <v>11943.13</v>
      </c>
      <c r="H83" s="101">
        <f t="shared" si="12"/>
        <v>8.180001917755678</v>
      </c>
      <c r="I83" s="101">
        <f aca="true" t="shared" si="27" ref="I83:U83">SUM(I84:I86)</f>
        <v>11943.13</v>
      </c>
      <c r="J83" s="101">
        <f t="shared" si="27"/>
        <v>10854.3</v>
      </c>
      <c r="K83" s="101">
        <f t="shared" si="27"/>
        <v>2000</v>
      </c>
      <c r="L83" s="101">
        <f t="shared" si="27"/>
        <v>8854.3</v>
      </c>
      <c r="M83" s="101">
        <f t="shared" si="27"/>
        <v>0</v>
      </c>
      <c r="N83" s="101">
        <f t="shared" si="27"/>
        <v>1088.83</v>
      </c>
      <c r="O83" s="101">
        <f t="shared" si="27"/>
        <v>0</v>
      </c>
      <c r="P83" s="101">
        <f t="shared" si="27"/>
        <v>0</v>
      </c>
      <c r="Q83" s="101">
        <f t="shared" si="27"/>
        <v>0</v>
      </c>
      <c r="R83" s="101">
        <f t="shared" si="27"/>
        <v>0</v>
      </c>
      <c r="S83" s="101">
        <f t="shared" si="27"/>
        <v>0</v>
      </c>
      <c r="T83" s="101">
        <f t="shared" si="27"/>
        <v>0</v>
      </c>
      <c r="U83" s="102">
        <f t="shared" si="27"/>
        <v>0</v>
      </c>
    </row>
    <row r="84" spans="1:21" ht="16.5" customHeight="1">
      <c r="A84" s="290"/>
      <c r="B84" s="96" t="s">
        <v>189</v>
      </c>
      <c r="C84" s="258" t="s">
        <v>188</v>
      </c>
      <c r="D84" s="258"/>
      <c r="E84" s="247">
        <v>17000</v>
      </c>
      <c r="F84" s="247"/>
      <c r="G84" s="97">
        <f>SUM(I84+R84)</f>
        <v>0</v>
      </c>
      <c r="H84" s="97">
        <f t="shared" si="12"/>
        <v>0</v>
      </c>
      <c r="I84" s="97">
        <f>SUM(N84+J84+M84)</f>
        <v>0</v>
      </c>
      <c r="J84" s="97">
        <f>SUM(K84:L84)</f>
        <v>0</v>
      </c>
      <c r="K84" s="97">
        <v>0</v>
      </c>
      <c r="L84" s="97">
        <v>0</v>
      </c>
      <c r="M84" s="97">
        <v>0</v>
      </c>
      <c r="N84" s="97">
        <v>0</v>
      </c>
      <c r="O84" s="97">
        <v>0</v>
      </c>
      <c r="P84" s="97">
        <v>0</v>
      </c>
      <c r="Q84" s="97">
        <v>0</v>
      </c>
      <c r="R84" s="97">
        <f>SUM(S84)</f>
        <v>0</v>
      </c>
      <c r="S84" s="97">
        <v>0</v>
      </c>
      <c r="T84" s="98">
        <v>0</v>
      </c>
      <c r="U84" s="99">
        <v>0</v>
      </c>
    </row>
    <row r="85" spans="1:21" ht="33.75" customHeight="1">
      <c r="A85" s="290"/>
      <c r="B85" s="96" t="s">
        <v>187</v>
      </c>
      <c r="C85" s="258" t="s">
        <v>186</v>
      </c>
      <c r="D85" s="258"/>
      <c r="E85" s="247">
        <v>50000</v>
      </c>
      <c r="F85" s="247"/>
      <c r="G85" s="97">
        <v>0</v>
      </c>
      <c r="H85" s="97">
        <f t="shared" si="12"/>
        <v>0</v>
      </c>
      <c r="I85" s="97">
        <f>SUM(N85+J85+M85)</f>
        <v>0</v>
      </c>
      <c r="J85" s="97">
        <v>0</v>
      </c>
      <c r="K85" s="97">
        <v>0</v>
      </c>
      <c r="L85" s="97">
        <v>0</v>
      </c>
      <c r="M85" s="97">
        <v>0</v>
      </c>
      <c r="N85" s="97">
        <v>0</v>
      </c>
      <c r="O85" s="97">
        <v>0</v>
      </c>
      <c r="P85" s="97">
        <v>0</v>
      </c>
      <c r="Q85" s="97">
        <v>0</v>
      </c>
      <c r="R85" s="97">
        <v>0</v>
      </c>
      <c r="S85" s="97">
        <v>0</v>
      </c>
      <c r="T85" s="98">
        <v>0</v>
      </c>
      <c r="U85" s="99">
        <v>0</v>
      </c>
    </row>
    <row r="86" spans="1:21" ht="24.75" customHeight="1">
      <c r="A86" s="249"/>
      <c r="B86" s="96" t="s">
        <v>161</v>
      </c>
      <c r="C86" s="258" t="s">
        <v>70</v>
      </c>
      <c r="D86" s="258"/>
      <c r="E86" s="247">
        <v>79004</v>
      </c>
      <c r="F86" s="247"/>
      <c r="G86" s="97">
        <f>SUM(I86+R86)</f>
        <v>11943.13</v>
      </c>
      <c r="H86" s="97">
        <f t="shared" si="12"/>
        <v>15.11712065211888</v>
      </c>
      <c r="I86" s="97">
        <f>SUM(J86+M86+N86+O86+P86+Q86)</f>
        <v>11943.13</v>
      </c>
      <c r="J86" s="97">
        <f>SUM(K86:L86)</f>
        <v>10854.3</v>
      </c>
      <c r="K86" s="97">
        <v>2000</v>
      </c>
      <c r="L86" s="97">
        <v>8854.3</v>
      </c>
      <c r="M86" s="97">
        <v>0</v>
      </c>
      <c r="N86" s="97">
        <v>1088.83</v>
      </c>
      <c r="O86" s="97">
        <v>0</v>
      </c>
      <c r="P86" s="97">
        <v>0</v>
      </c>
      <c r="Q86" s="97">
        <v>0</v>
      </c>
      <c r="R86" s="97">
        <f>SUM(S86)</f>
        <v>0</v>
      </c>
      <c r="S86" s="97">
        <v>0</v>
      </c>
      <c r="T86" s="98">
        <v>0</v>
      </c>
      <c r="U86" s="99">
        <v>0</v>
      </c>
    </row>
    <row r="87" spans="1:21" s="9" customFormat="1" ht="27" customHeight="1">
      <c r="A87" s="248" t="s">
        <v>185</v>
      </c>
      <c r="B87" s="100"/>
      <c r="C87" s="260" t="s">
        <v>184</v>
      </c>
      <c r="D87" s="260"/>
      <c r="E87" s="261">
        <f>SUM(E88)</f>
        <v>42000</v>
      </c>
      <c r="F87" s="261"/>
      <c r="G87" s="101">
        <f>SUM(G88)</f>
        <v>28606.25</v>
      </c>
      <c r="H87" s="101">
        <f t="shared" si="12"/>
        <v>68.11011904761905</v>
      </c>
      <c r="I87" s="101">
        <f aca="true" t="shared" si="28" ref="I87:U87">SUM(I88)</f>
        <v>28606.25</v>
      </c>
      <c r="J87" s="101">
        <f t="shared" si="28"/>
        <v>18552.239999999998</v>
      </c>
      <c r="K87" s="101">
        <f t="shared" si="28"/>
        <v>2600</v>
      </c>
      <c r="L87" s="101">
        <f t="shared" si="28"/>
        <v>15952.24</v>
      </c>
      <c r="M87" s="101">
        <f t="shared" si="28"/>
        <v>0</v>
      </c>
      <c r="N87" s="101">
        <f t="shared" si="28"/>
        <v>10054.01</v>
      </c>
      <c r="O87" s="101">
        <f t="shared" si="28"/>
        <v>0</v>
      </c>
      <c r="P87" s="101">
        <f t="shared" si="28"/>
        <v>0</v>
      </c>
      <c r="Q87" s="101">
        <f t="shared" si="28"/>
        <v>0</v>
      </c>
      <c r="R87" s="101">
        <f t="shared" si="28"/>
        <v>0</v>
      </c>
      <c r="S87" s="101">
        <f t="shared" si="28"/>
        <v>0</v>
      </c>
      <c r="T87" s="101">
        <f t="shared" si="28"/>
        <v>0</v>
      </c>
      <c r="U87" s="102">
        <f t="shared" si="28"/>
        <v>0</v>
      </c>
    </row>
    <row r="88" spans="1:21" ht="35.25" customHeight="1" thickBot="1">
      <c r="A88" s="290"/>
      <c r="B88" s="116" t="s">
        <v>183</v>
      </c>
      <c r="C88" s="265" t="s">
        <v>182</v>
      </c>
      <c r="D88" s="265"/>
      <c r="E88" s="266">
        <v>42000</v>
      </c>
      <c r="F88" s="266"/>
      <c r="G88" s="97">
        <f>SUM(I88+R88)</f>
        <v>28606.25</v>
      </c>
      <c r="H88" s="117">
        <f t="shared" si="12"/>
        <v>68.11011904761905</v>
      </c>
      <c r="I88" s="117">
        <f>SUM(N88+J88)</f>
        <v>28606.25</v>
      </c>
      <c r="J88" s="117">
        <f>SUM(K88:L88)</f>
        <v>18552.239999999998</v>
      </c>
      <c r="K88" s="117">
        <v>2600</v>
      </c>
      <c r="L88" s="117">
        <v>15952.24</v>
      </c>
      <c r="M88" s="117">
        <v>0</v>
      </c>
      <c r="N88" s="117">
        <v>10054.01</v>
      </c>
      <c r="O88" s="117">
        <v>0</v>
      </c>
      <c r="P88" s="117">
        <v>0</v>
      </c>
      <c r="Q88" s="117">
        <v>0</v>
      </c>
      <c r="R88" s="117">
        <v>0</v>
      </c>
      <c r="S88" s="117">
        <v>0</v>
      </c>
      <c r="T88" s="111">
        <v>0</v>
      </c>
      <c r="U88" s="112">
        <v>0</v>
      </c>
    </row>
    <row r="89" spans="1:21" ht="17.25" customHeight="1" thickBot="1">
      <c r="A89" s="262" t="s">
        <v>181</v>
      </c>
      <c r="B89" s="263"/>
      <c r="C89" s="263"/>
      <c r="D89" s="263"/>
      <c r="E89" s="264">
        <f>SUM(E16+E19+E22+E25+E27+E32+E34+E41+E45+E50+E59+E62+E69+E74+E81+E87+E48+E83)</f>
        <v>87923447</v>
      </c>
      <c r="F89" s="264"/>
      <c r="G89" s="118">
        <f>SUM(G16+G19+G22+G25+G27+G32+G34+G41+G45+G50+G59+G62+G69+G74+G81+G83+G87)</f>
        <v>33034022.13</v>
      </c>
      <c r="H89" s="118">
        <f t="shared" si="12"/>
        <v>37.57134559340013</v>
      </c>
      <c r="I89" s="118">
        <f aca="true" t="shared" si="29" ref="I89:U89">SUM(I16+I19+I22+I25+I27+I32+I34+I41+I45+I50+I59+I62+I69+I74+I81+I83+I87)</f>
        <v>29303652.07</v>
      </c>
      <c r="J89" s="118">
        <f t="shared" si="29"/>
        <v>26810723.24</v>
      </c>
      <c r="K89" s="118">
        <f t="shared" si="29"/>
        <v>18518796.85</v>
      </c>
      <c r="L89" s="118">
        <f t="shared" si="29"/>
        <v>8291926.39</v>
      </c>
      <c r="M89" s="118">
        <f t="shared" si="29"/>
        <v>710947.95</v>
      </c>
      <c r="N89" s="118">
        <f t="shared" si="29"/>
        <v>1026245.73</v>
      </c>
      <c r="O89" s="118">
        <f t="shared" si="29"/>
        <v>677893.3400000001</v>
      </c>
      <c r="P89" s="118">
        <f t="shared" si="29"/>
        <v>65723.74</v>
      </c>
      <c r="Q89" s="118">
        <f t="shared" si="29"/>
        <v>12118.07</v>
      </c>
      <c r="R89" s="118">
        <f t="shared" si="29"/>
        <v>3730370.0599999996</v>
      </c>
      <c r="S89" s="118">
        <f t="shared" si="29"/>
        <v>3730370.0599999996</v>
      </c>
      <c r="T89" s="119">
        <f t="shared" si="29"/>
        <v>2140496.1900000004</v>
      </c>
      <c r="U89" s="120">
        <f t="shared" si="29"/>
        <v>0</v>
      </c>
    </row>
    <row r="90" spans="7:10" ht="9.75">
      <c r="G90" s="8"/>
      <c r="I90" s="8"/>
      <c r="J90" s="8"/>
    </row>
    <row r="94" spans="9:10" ht="9.75">
      <c r="I94" s="8"/>
      <c r="J94" s="8"/>
    </row>
    <row r="96" ht="9.75">
      <c r="I96" s="8"/>
    </row>
  </sheetData>
  <sheetProtection/>
  <mergeCells count="195">
    <mergeCell ref="S1:T1"/>
    <mergeCell ref="S2:U2"/>
    <mergeCell ref="S3:U3"/>
    <mergeCell ref="A5:U5"/>
    <mergeCell ref="A8:U8"/>
    <mergeCell ref="A7:U7"/>
    <mergeCell ref="A16:A18"/>
    <mergeCell ref="A19:A21"/>
    <mergeCell ref="A22:A24"/>
    <mergeCell ref="A27:A31"/>
    <mergeCell ref="A32:A33"/>
    <mergeCell ref="A25:A26"/>
    <mergeCell ref="A74:A80"/>
    <mergeCell ref="A81:A82"/>
    <mergeCell ref="A83:A86"/>
    <mergeCell ref="A87:A88"/>
    <mergeCell ref="A34:A40"/>
    <mergeCell ref="A41:A44"/>
    <mergeCell ref="A59:A61"/>
    <mergeCell ref="A62:A68"/>
    <mergeCell ref="A69:A73"/>
    <mergeCell ref="R10:R14"/>
    <mergeCell ref="S10:U10"/>
    <mergeCell ref="K12:L13"/>
    <mergeCell ref="M12:M14"/>
    <mergeCell ref="T13:T14"/>
    <mergeCell ref="P12:P14"/>
    <mergeCell ref="Q12:Q14"/>
    <mergeCell ref="O12:O14"/>
    <mergeCell ref="C15:D15"/>
    <mergeCell ref="E15:F15"/>
    <mergeCell ref="A9:A14"/>
    <mergeCell ref="B9:B14"/>
    <mergeCell ref="C9:D14"/>
    <mergeCell ref="E9:F14"/>
    <mergeCell ref="I10:I14"/>
    <mergeCell ref="C18:D18"/>
    <mergeCell ref="E18:F18"/>
    <mergeCell ref="I9:U9"/>
    <mergeCell ref="S11:S14"/>
    <mergeCell ref="T11:T12"/>
    <mergeCell ref="U11:U14"/>
    <mergeCell ref="J12:J14"/>
    <mergeCell ref="J10:Q11"/>
    <mergeCell ref="N12:N14"/>
    <mergeCell ref="E22:F22"/>
    <mergeCell ref="G9:G14"/>
    <mergeCell ref="H9:H14"/>
    <mergeCell ref="C16:D16"/>
    <mergeCell ref="E16:F16"/>
    <mergeCell ref="C17:D17"/>
    <mergeCell ref="E17:F17"/>
    <mergeCell ref="E19:F19"/>
    <mergeCell ref="C20:D20"/>
    <mergeCell ref="E20:F20"/>
    <mergeCell ref="C23:D23"/>
    <mergeCell ref="E23:F23"/>
    <mergeCell ref="C19:D19"/>
    <mergeCell ref="C24:D24"/>
    <mergeCell ref="E24:F24"/>
    <mergeCell ref="C25:D25"/>
    <mergeCell ref="E25:F25"/>
    <mergeCell ref="C21:D21"/>
    <mergeCell ref="E21:F21"/>
    <mergeCell ref="C22:D22"/>
    <mergeCell ref="C26:D26"/>
    <mergeCell ref="E26:F26"/>
    <mergeCell ref="C27:D27"/>
    <mergeCell ref="E27:F27"/>
    <mergeCell ref="C29:D29"/>
    <mergeCell ref="E29:F29"/>
    <mergeCell ref="E28:F28"/>
    <mergeCell ref="C28:D28"/>
    <mergeCell ref="C30:D30"/>
    <mergeCell ref="E30:F30"/>
    <mergeCell ref="C31:D31"/>
    <mergeCell ref="E31:F31"/>
    <mergeCell ref="E34:F34"/>
    <mergeCell ref="C32:D32"/>
    <mergeCell ref="E32:F32"/>
    <mergeCell ref="E36:F36"/>
    <mergeCell ref="C33:D33"/>
    <mergeCell ref="E33:F33"/>
    <mergeCell ref="C34:D34"/>
    <mergeCell ref="E38:F38"/>
    <mergeCell ref="C35:D35"/>
    <mergeCell ref="E35:F35"/>
    <mergeCell ref="C36:D36"/>
    <mergeCell ref="C41:D41"/>
    <mergeCell ref="E41:F41"/>
    <mergeCell ref="E40:F40"/>
    <mergeCell ref="C37:D37"/>
    <mergeCell ref="E37:F37"/>
    <mergeCell ref="C38:D38"/>
    <mergeCell ref="C39:D39"/>
    <mergeCell ref="E39:F39"/>
    <mergeCell ref="C40:D40"/>
    <mergeCell ref="C42:D42"/>
    <mergeCell ref="E42:F42"/>
    <mergeCell ref="C43:D43"/>
    <mergeCell ref="E43:F43"/>
    <mergeCell ref="C44:D44"/>
    <mergeCell ref="E44:F44"/>
    <mergeCell ref="C50:D50"/>
    <mergeCell ref="E50:F50"/>
    <mergeCell ref="C51:D51"/>
    <mergeCell ref="E51:F51"/>
    <mergeCell ref="C52:D52"/>
    <mergeCell ref="E52:F52"/>
    <mergeCell ref="C53:D53"/>
    <mergeCell ref="E53:F53"/>
    <mergeCell ref="C58:D58"/>
    <mergeCell ref="E58:F58"/>
    <mergeCell ref="C54:D54"/>
    <mergeCell ref="E54:F54"/>
    <mergeCell ref="C55:D55"/>
    <mergeCell ref="E55:F55"/>
    <mergeCell ref="C56:D56"/>
    <mergeCell ref="E56:F56"/>
    <mergeCell ref="C60:D60"/>
    <mergeCell ref="E60:F60"/>
    <mergeCell ref="C57:D57"/>
    <mergeCell ref="E57:F57"/>
    <mergeCell ref="C59:D59"/>
    <mergeCell ref="E59:F59"/>
    <mergeCell ref="C65:D65"/>
    <mergeCell ref="E65:F65"/>
    <mergeCell ref="C66:D66"/>
    <mergeCell ref="E66:F66"/>
    <mergeCell ref="C61:D61"/>
    <mergeCell ref="E61:F61"/>
    <mergeCell ref="C62:D62"/>
    <mergeCell ref="E62:F62"/>
    <mergeCell ref="C63:D63"/>
    <mergeCell ref="E63:F63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C77:D77"/>
    <mergeCell ref="E77:F77"/>
    <mergeCell ref="C78:D78"/>
    <mergeCell ref="E78:F78"/>
    <mergeCell ref="C79:D79"/>
    <mergeCell ref="E79:F79"/>
    <mergeCell ref="C80:D80"/>
    <mergeCell ref="E80:F80"/>
    <mergeCell ref="C81:D81"/>
    <mergeCell ref="E81:F81"/>
    <mergeCell ref="C82:D82"/>
    <mergeCell ref="E82:F82"/>
    <mergeCell ref="C83:D83"/>
    <mergeCell ref="E83:F83"/>
    <mergeCell ref="C84:D84"/>
    <mergeCell ref="E84:F84"/>
    <mergeCell ref="C85:D85"/>
    <mergeCell ref="E85:F85"/>
    <mergeCell ref="A89:D89"/>
    <mergeCell ref="E89:F89"/>
    <mergeCell ref="C86:D86"/>
    <mergeCell ref="E86:F86"/>
    <mergeCell ref="C87:D87"/>
    <mergeCell ref="E87:F87"/>
    <mergeCell ref="C88:D88"/>
    <mergeCell ref="E88:F88"/>
    <mergeCell ref="C47:D47"/>
    <mergeCell ref="E47:F47"/>
    <mergeCell ref="C45:D45"/>
    <mergeCell ref="E45:F45"/>
    <mergeCell ref="C46:D46"/>
    <mergeCell ref="E46:F46"/>
    <mergeCell ref="C67:D67"/>
    <mergeCell ref="E67:F67"/>
    <mergeCell ref="A48:A49"/>
    <mergeCell ref="A45:A47"/>
    <mergeCell ref="C48:D48"/>
    <mergeCell ref="C49:D49"/>
    <mergeCell ref="E49:F49"/>
    <mergeCell ref="E48:F48"/>
    <mergeCell ref="C64:D64"/>
    <mergeCell ref="E64:F6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1"/>
  <headerFooter>
    <oddHeader xml:space="preserve">&amp;R&amp;"Times New Roman,Normalny"Załącznik Nr 2
do Informacji o przebiegu wykonania budżetu
Powiatu Opatowskiego za I półrocze 2014 r.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33"/>
  <sheetViews>
    <sheetView view="pageBreakPreview" zoomScaleSheetLayoutView="100" workbookViewId="0" topLeftCell="A1">
      <selection activeCell="K21" sqref="K21"/>
    </sheetView>
  </sheetViews>
  <sheetFormatPr defaultColWidth="9.33203125" defaultRowHeight="12.75"/>
  <cols>
    <col min="1" max="1" width="5.5" style="11" bestFit="1" customWidth="1"/>
    <col min="2" max="2" width="44.83203125" style="11" customWidth="1"/>
    <col min="3" max="3" width="12.16015625" style="11" customWidth="1"/>
    <col min="4" max="4" width="16.5" style="11" customWidth="1"/>
    <col min="5" max="5" width="16.83203125" style="11" customWidth="1"/>
    <col min="6" max="6" width="11.33203125" style="11" customWidth="1"/>
    <col min="7" max="16384" width="9.33203125" style="11" customWidth="1"/>
  </cols>
  <sheetData>
    <row r="1" spans="1:9" ht="14.25">
      <c r="A1" s="42"/>
      <c r="B1" s="42"/>
      <c r="C1" s="42"/>
      <c r="D1" s="42"/>
      <c r="E1" s="42"/>
      <c r="F1" s="17"/>
      <c r="G1" s="17"/>
      <c r="H1" s="17"/>
      <c r="I1" s="16"/>
    </row>
    <row r="2" spans="1:9" ht="14.25">
      <c r="A2" s="42"/>
      <c r="B2" s="42"/>
      <c r="C2" s="42"/>
      <c r="D2" s="42"/>
      <c r="E2" s="42"/>
      <c r="F2" s="17"/>
      <c r="G2" s="17"/>
      <c r="H2" s="17"/>
      <c r="I2" s="16"/>
    </row>
    <row r="3" spans="1:9" ht="14.25">
      <c r="A3" s="42"/>
      <c r="B3" s="42"/>
      <c r="C3" s="42"/>
      <c r="D3" s="42"/>
      <c r="E3" s="42"/>
      <c r="F3" s="17"/>
      <c r="G3" s="17"/>
      <c r="H3" s="17"/>
      <c r="I3" s="16"/>
    </row>
    <row r="4" spans="1:6" ht="14.25">
      <c r="A4" s="42"/>
      <c r="B4" s="42"/>
      <c r="C4" s="42"/>
      <c r="D4" s="42"/>
      <c r="E4" s="42"/>
      <c r="F4" s="42"/>
    </row>
    <row r="5" spans="1:6" ht="24.75" customHeight="1">
      <c r="A5" s="300" t="s">
        <v>379</v>
      </c>
      <c r="B5" s="300"/>
      <c r="C5" s="300"/>
      <c r="D5" s="300"/>
      <c r="E5" s="301"/>
      <c r="F5" s="301"/>
    </row>
    <row r="6" spans="1:6" ht="18.75" customHeight="1">
      <c r="A6" s="302"/>
      <c r="B6" s="303"/>
      <c r="C6" s="303"/>
      <c r="D6" s="303"/>
      <c r="E6" s="303"/>
      <c r="F6" s="303"/>
    </row>
    <row r="7" spans="1:6" ht="14.25">
      <c r="A7" s="304"/>
      <c r="B7" s="305"/>
      <c r="C7" s="305"/>
      <c r="D7" s="305"/>
      <c r="E7" s="305"/>
      <c r="F7" s="305"/>
    </row>
    <row r="8" spans="1:6" ht="15" customHeight="1">
      <c r="A8" s="306" t="s">
        <v>310</v>
      </c>
      <c r="B8" s="307" t="s">
        <v>309</v>
      </c>
      <c r="C8" s="308" t="s">
        <v>308</v>
      </c>
      <c r="D8" s="308" t="s">
        <v>151</v>
      </c>
      <c r="E8" s="308" t="s">
        <v>363</v>
      </c>
      <c r="F8" s="308" t="s">
        <v>145</v>
      </c>
    </row>
    <row r="9" spans="1:6" ht="15" customHeight="1">
      <c r="A9" s="306"/>
      <c r="B9" s="307"/>
      <c r="C9" s="307"/>
      <c r="D9" s="308"/>
      <c r="E9" s="308"/>
      <c r="F9" s="308"/>
    </row>
    <row r="10" spans="1:6" ht="15.75" customHeight="1">
      <c r="A10" s="306"/>
      <c r="B10" s="307"/>
      <c r="C10" s="307"/>
      <c r="D10" s="308"/>
      <c r="E10" s="308"/>
      <c r="F10" s="308"/>
    </row>
    <row r="11" spans="1:6" s="15" customFormat="1" ht="6.75" customHeight="1">
      <c r="A11" s="121">
        <v>1</v>
      </c>
      <c r="B11" s="121">
        <v>2</v>
      </c>
      <c r="C11" s="121">
        <v>3</v>
      </c>
      <c r="D11" s="121">
        <v>4</v>
      </c>
      <c r="E11" s="121">
        <v>4</v>
      </c>
      <c r="F11" s="121">
        <v>4</v>
      </c>
    </row>
    <row r="12" spans="1:6" ht="18.75" customHeight="1">
      <c r="A12" s="309" t="s">
        <v>307</v>
      </c>
      <c r="B12" s="309"/>
      <c r="C12" s="122"/>
      <c r="D12" s="123">
        <f>SUM(D13:D21)</f>
        <v>5778498</v>
      </c>
      <c r="E12" s="123">
        <f>SUM(E13:E21)</f>
        <v>7642804</v>
      </c>
      <c r="F12" s="123">
        <f>SUM(E12/D12)*100</f>
        <v>132.26281293166494</v>
      </c>
    </row>
    <row r="13" spans="1:6" ht="18.75" customHeight="1">
      <c r="A13" s="122" t="s">
        <v>287</v>
      </c>
      <c r="B13" s="124" t="s">
        <v>306</v>
      </c>
      <c r="C13" s="122" t="s">
        <v>304</v>
      </c>
      <c r="D13" s="125">
        <v>3000000</v>
      </c>
      <c r="E13" s="125">
        <v>0</v>
      </c>
      <c r="F13" s="123">
        <v>0</v>
      </c>
    </row>
    <row r="14" spans="1:6" ht="18.75" customHeight="1">
      <c r="A14" s="122" t="s">
        <v>285</v>
      </c>
      <c r="B14" s="124" t="s">
        <v>305</v>
      </c>
      <c r="C14" s="122" t="s">
        <v>304</v>
      </c>
      <c r="D14" s="125">
        <v>0</v>
      </c>
      <c r="E14" s="125">
        <v>0</v>
      </c>
      <c r="F14" s="123">
        <v>0</v>
      </c>
    </row>
    <row r="15" spans="1:6" ht="39.75" customHeight="1">
      <c r="A15" s="122" t="s">
        <v>282</v>
      </c>
      <c r="B15" s="126" t="s">
        <v>303</v>
      </c>
      <c r="C15" s="122" t="s">
        <v>302</v>
      </c>
      <c r="D15" s="125">
        <v>0</v>
      </c>
      <c r="E15" s="125">
        <v>0</v>
      </c>
      <c r="F15" s="123">
        <v>0</v>
      </c>
    </row>
    <row r="16" spans="1:6" ht="18.75" customHeight="1">
      <c r="A16" s="122" t="s">
        <v>279</v>
      </c>
      <c r="B16" s="124" t="s">
        <v>301</v>
      </c>
      <c r="C16" s="122" t="s">
        <v>300</v>
      </c>
      <c r="D16" s="125">
        <v>0</v>
      </c>
      <c r="E16" s="125">
        <v>0</v>
      </c>
      <c r="F16" s="123">
        <v>0</v>
      </c>
    </row>
    <row r="17" spans="1:6" ht="18.75" customHeight="1">
      <c r="A17" s="122" t="s">
        <v>276</v>
      </c>
      <c r="B17" s="124" t="s">
        <v>299</v>
      </c>
      <c r="C17" s="122" t="s">
        <v>298</v>
      </c>
      <c r="D17" s="125">
        <v>0</v>
      </c>
      <c r="E17" s="125">
        <v>0</v>
      </c>
      <c r="F17" s="123">
        <v>0</v>
      </c>
    </row>
    <row r="18" spans="1:6" ht="18.75" customHeight="1">
      <c r="A18" s="122" t="s">
        <v>273</v>
      </c>
      <c r="B18" s="124" t="s">
        <v>297</v>
      </c>
      <c r="C18" s="122" t="s">
        <v>296</v>
      </c>
      <c r="D18" s="125">
        <v>2778498</v>
      </c>
      <c r="E18" s="125">
        <v>7642804</v>
      </c>
      <c r="F18" s="125">
        <f>SUM(E18/D18)*100</f>
        <v>275.06962394790276</v>
      </c>
    </row>
    <row r="19" spans="1:6" ht="18.75" customHeight="1">
      <c r="A19" s="122" t="s">
        <v>270</v>
      </c>
      <c r="B19" s="124" t="s">
        <v>295</v>
      </c>
      <c r="C19" s="122" t="s">
        <v>294</v>
      </c>
      <c r="D19" s="125">
        <v>0</v>
      </c>
      <c r="E19" s="125">
        <v>0</v>
      </c>
      <c r="F19" s="123">
        <v>0</v>
      </c>
    </row>
    <row r="20" spans="1:6" ht="18.75" customHeight="1">
      <c r="A20" s="122" t="s">
        <v>293</v>
      </c>
      <c r="B20" s="124" t="s">
        <v>292</v>
      </c>
      <c r="C20" s="122" t="s">
        <v>291</v>
      </c>
      <c r="D20" s="125">
        <v>0</v>
      </c>
      <c r="E20" s="125">
        <v>0</v>
      </c>
      <c r="F20" s="125">
        <v>0</v>
      </c>
    </row>
    <row r="21" spans="1:6" ht="18.75" customHeight="1">
      <c r="A21" s="122" t="s">
        <v>290</v>
      </c>
      <c r="B21" s="124" t="s">
        <v>289</v>
      </c>
      <c r="C21" s="122" t="s">
        <v>274</v>
      </c>
      <c r="D21" s="125">
        <v>0</v>
      </c>
      <c r="E21" s="125">
        <v>0</v>
      </c>
      <c r="F21" s="123">
        <v>0</v>
      </c>
    </row>
    <row r="22" spans="1:6" ht="18.75" customHeight="1">
      <c r="A22" s="309" t="s">
        <v>288</v>
      </c>
      <c r="B22" s="309"/>
      <c r="C22" s="122"/>
      <c r="D22" s="123">
        <f>SUM(D23:D29)</f>
        <v>499992</v>
      </c>
      <c r="E22" s="123">
        <f>SUM(E23)</f>
        <v>249996</v>
      </c>
      <c r="F22" s="123">
        <f>SUM(E22/D22)*100</f>
        <v>50</v>
      </c>
    </row>
    <row r="23" spans="1:6" ht="18.75" customHeight="1">
      <c r="A23" s="122" t="s">
        <v>287</v>
      </c>
      <c r="B23" s="124" t="s">
        <v>286</v>
      </c>
      <c r="C23" s="122" t="s">
        <v>283</v>
      </c>
      <c r="D23" s="125">
        <v>499992</v>
      </c>
      <c r="E23" s="125">
        <v>249996</v>
      </c>
      <c r="F23" s="125">
        <f>SUM(E23/D23)*100</f>
        <v>50</v>
      </c>
    </row>
    <row r="24" spans="1:6" ht="18.75" customHeight="1">
      <c r="A24" s="122" t="s">
        <v>285</v>
      </c>
      <c r="B24" s="124" t="s">
        <v>284</v>
      </c>
      <c r="C24" s="122" t="s">
        <v>283</v>
      </c>
      <c r="D24" s="125">
        <v>0</v>
      </c>
      <c r="E24" s="125">
        <v>0</v>
      </c>
      <c r="F24" s="123">
        <v>0</v>
      </c>
    </row>
    <row r="25" spans="1:6" ht="53.25" customHeight="1">
      <c r="A25" s="122" t="s">
        <v>282</v>
      </c>
      <c r="B25" s="126" t="s">
        <v>281</v>
      </c>
      <c r="C25" s="122" t="s">
        <v>280</v>
      </c>
      <c r="D25" s="125">
        <v>0</v>
      </c>
      <c r="E25" s="125">
        <v>0</v>
      </c>
      <c r="F25" s="123">
        <v>0</v>
      </c>
    </row>
    <row r="26" spans="1:6" ht="18.75" customHeight="1">
      <c r="A26" s="122" t="s">
        <v>279</v>
      </c>
      <c r="B26" s="124" t="s">
        <v>278</v>
      </c>
      <c r="C26" s="122" t="s">
        <v>277</v>
      </c>
      <c r="D26" s="125">
        <v>0</v>
      </c>
      <c r="E26" s="125">
        <v>0</v>
      </c>
      <c r="F26" s="123">
        <v>0</v>
      </c>
    </row>
    <row r="27" spans="1:6" ht="18.75" customHeight="1">
      <c r="A27" s="122" t="s">
        <v>276</v>
      </c>
      <c r="B27" s="124" t="s">
        <v>275</v>
      </c>
      <c r="C27" s="122" t="s">
        <v>274</v>
      </c>
      <c r="D27" s="125">
        <v>0</v>
      </c>
      <c r="E27" s="125">
        <v>0</v>
      </c>
      <c r="F27" s="123">
        <v>0</v>
      </c>
    </row>
    <row r="28" spans="1:6" ht="36.75" customHeight="1">
      <c r="A28" s="122" t="s">
        <v>273</v>
      </c>
      <c r="B28" s="126" t="s">
        <v>272</v>
      </c>
      <c r="C28" s="122" t="s">
        <v>271</v>
      </c>
      <c r="D28" s="125">
        <v>0</v>
      </c>
      <c r="E28" s="125">
        <v>0</v>
      </c>
      <c r="F28" s="123">
        <v>0</v>
      </c>
    </row>
    <row r="29" spans="1:6" ht="18.75" customHeight="1">
      <c r="A29" s="122" t="s">
        <v>270</v>
      </c>
      <c r="B29" s="124" t="s">
        <v>269</v>
      </c>
      <c r="C29" s="122" t="s">
        <v>268</v>
      </c>
      <c r="D29" s="125">
        <v>0</v>
      </c>
      <c r="E29" s="125">
        <v>0</v>
      </c>
      <c r="F29" s="123">
        <v>0</v>
      </c>
    </row>
    <row r="30" spans="1:6" ht="7.5" customHeight="1">
      <c r="A30" s="127"/>
      <c r="B30" s="128"/>
      <c r="C30" s="128"/>
      <c r="D30" s="128"/>
      <c r="E30" s="129"/>
      <c r="F30" s="129"/>
    </row>
    <row r="31" spans="1:6" ht="14.25">
      <c r="A31" s="14"/>
      <c r="B31" s="13"/>
      <c r="C31" s="13"/>
      <c r="D31" s="13"/>
      <c r="E31" s="12"/>
      <c r="F31" s="12"/>
    </row>
    <row r="32" spans="1:6" ht="14.25">
      <c r="A32" s="299"/>
      <c r="B32" s="299"/>
      <c r="C32" s="299"/>
      <c r="D32" s="299"/>
      <c r="E32" s="299"/>
      <c r="F32" s="299"/>
    </row>
    <row r="33" spans="1:6" ht="22.5" customHeight="1">
      <c r="A33" s="299"/>
      <c r="B33" s="299"/>
      <c r="C33" s="299"/>
      <c r="D33" s="299"/>
      <c r="E33" s="299"/>
      <c r="F33" s="299"/>
    </row>
  </sheetData>
  <sheetProtection/>
  <mergeCells count="12">
    <mergeCell ref="A12:B12"/>
    <mergeCell ref="A22:B22"/>
    <mergeCell ref="A32:F33"/>
    <mergeCell ref="A5:F5"/>
    <mergeCell ref="A6:F6"/>
    <mergeCell ref="A7:F7"/>
    <mergeCell ref="A8:A10"/>
    <mergeCell ref="B8:B10"/>
    <mergeCell ref="C8:C10"/>
    <mergeCell ref="D8:D10"/>
    <mergeCell ref="E8:E10"/>
    <mergeCell ref="F8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&amp;R&amp;"Times New Roman,Normalny"Załącznik Nr 3
do Informacji o przebiegu wykonania budżetu
Powiatu Opatowskiego za I półrocze 2014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T39"/>
  <sheetViews>
    <sheetView showGridLines="0" workbookViewId="0" topLeftCell="A1">
      <pane ySplit="5355" topLeftCell="A1" activePane="topLeft" state="split"/>
      <selection pane="topLeft" activeCell="V35" sqref="V35"/>
      <selection pane="bottomLeft" activeCell="I46" sqref="I46"/>
    </sheetView>
  </sheetViews>
  <sheetFormatPr defaultColWidth="9.33203125" defaultRowHeight="12.75"/>
  <cols>
    <col min="1" max="1" width="5.83203125" style="7" customWidth="1"/>
    <col min="2" max="2" width="6.83203125" style="7" customWidth="1"/>
    <col min="3" max="3" width="6.16015625" style="7" customWidth="1"/>
    <col min="4" max="4" width="12.66015625" style="7" customWidth="1"/>
    <col min="5" max="5" width="13.16015625" style="7" customWidth="1"/>
    <col min="6" max="6" width="9.16015625" style="7" customWidth="1"/>
    <col min="7" max="7" width="12.33203125" style="7" customWidth="1"/>
    <col min="8" max="8" width="12.83203125" style="7" customWidth="1"/>
    <col min="9" max="9" width="8.5" style="7" customWidth="1"/>
    <col min="10" max="11" width="12.66015625" style="7" customWidth="1"/>
    <col min="12" max="12" width="11.83203125" style="7" customWidth="1"/>
    <col min="13" max="13" width="11.33203125" style="7" customWidth="1"/>
    <col min="14" max="14" width="11.5" style="7" customWidth="1"/>
    <col min="15" max="15" width="11.83203125" style="7" customWidth="1"/>
    <col min="16" max="16" width="11" style="7" customWidth="1"/>
    <col min="17" max="18" width="11.16015625" style="7" customWidth="1"/>
    <col min="19" max="19" width="6.66015625" style="7" customWidth="1"/>
    <col min="20" max="16384" width="9.33203125" style="7" customWidth="1"/>
  </cols>
  <sheetData>
    <row r="1" spans="17:20" ht="10.5">
      <c r="Q1" s="352"/>
      <c r="R1" s="353"/>
      <c r="S1" s="18"/>
      <c r="T1" s="18"/>
    </row>
    <row r="2" spans="1:20" ht="10.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354"/>
      <c r="R2" s="355"/>
      <c r="S2" s="355"/>
      <c r="T2" s="355"/>
    </row>
    <row r="3" spans="1:20" ht="10.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354"/>
      <c r="R3" s="355"/>
      <c r="S3" s="355"/>
      <c r="T3" s="355"/>
    </row>
    <row r="4" spans="1:20" ht="9.7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</row>
    <row r="5" spans="1:20" ht="9.75">
      <c r="A5" s="356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59"/>
    </row>
    <row r="6" spans="1:20" ht="9.75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59"/>
    </row>
    <row r="7" spans="1:20" ht="15.75">
      <c r="A7" s="298" t="s">
        <v>382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59"/>
    </row>
    <row r="8" spans="1:20" ht="10.5">
      <c r="A8" s="357"/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59"/>
    </row>
    <row r="9" spans="1:20" ht="10.5" thickBot="1">
      <c r="A9" s="297"/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59"/>
    </row>
    <row r="10" spans="1:20" ht="14.25" customHeight="1">
      <c r="A10" s="347" t="s">
        <v>0</v>
      </c>
      <c r="B10" s="337" t="s">
        <v>1</v>
      </c>
      <c r="C10" s="324" t="s">
        <v>319</v>
      </c>
      <c r="D10" s="337" t="s">
        <v>318</v>
      </c>
      <c r="E10" s="324" t="s">
        <v>402</v>
      </c>
      <c r="F10" s="319" t="s">
        <v>145</v>
      </c>
      <c r="G10" s="337" t="s">
        <v>317</v>
      </c>
      <c r="H10" s="324" t="s">
        <v>371</v>
      </c>
      <c r="I10" s="327" t="s">
        <v>145</v>
      </c>
      <c r="J10" s="336" t="s">
        <v>267</v>
      </c>
      <c r="K10" s="337"/>
      <c r="L10" s="337"/>
      <c r="M10" s="337"/>
      <c r="N10" s="337"/>
      <c r="O10" s="337"/>
      <c r="P10" s="337"/>
      <c r="Q10" s="337"/>
      <c r="R10" s="337"/>
      <c r="S10" s="338"/>
      <c r="T10" s="59"/>
    </row>
    <row r="11" spans="1:20" ht="9.75" customHeight="1">
      <c r="A11" s="348"/>
      <c r="B11" s="322"/>
      <c r="C11" s="332"/>
      <c r="D11" s="322"/>
      <c r="E11" s="332"/>
      <c r="F11" s="320"/>
      <c r="G11" s="322"/>
      <c r="H11" s="325"/>
      <c r="I11" s="328"/>
      <c r="J11" s="334" t="s">
        <v>266</v>
      </c>
      <c r="K11" s="322" t="s">
        <v>316</v>
      </c>
      <c r="L11" s="322"/>
      <c r="M11" s="322"/>
      <c r="N11" s="322"/>
      <c r="O11" s="322"/>
      <c r="P11" s="322" t="s">
        <v>265</v>
      </c>
      <c r="Q11" s="322" t="s">
        <v>260</v>
      </c>
      <c r="R11" s="322"/>
      <c r="S11" s="345"/>
      <c r="T11" s="59"/>
    </row>
    <row r="12" spans="1:20" ht="8.25" customHeight="1">
      <c r="A12" s="348"/>
      <c r="B12" s="322"/>
      <c r="C12" s="332"/>
      <c r="D12" s="322"/>
      <c r="E12" s="332"/>
      <c r="F12" s="320"/>
      <c r="G12" s="322"/>
      <c r="H12" s="325"/>
      <c r="I12" s="328"/>
      <c r="J12" s="334"/>
      <c r="K12" s="322"/>
      <c r="L12" s="322"/>
      <c r="M12" s="322"/>
      <c r="N12" s="322"/>
      <c r="O12" s="322"/>
      <c r="P12" s="322"/>
      <c r="Q12" s="322" t="s">
        <v>264</v>
      </c>
      <c r="R12" s="339" t="s">
        <v>263</v>
      </c>
      <c r="S12" s="340" t="s">
        <v>262</v>
      </c>
      <c r="T12" s="59"/>
    </row>
    <row r="13" spans="1:20" ht="11.25" customHeight="1">
      <c r="A13" s="348"/>
      <c r="B13" s="322"/>
      <c r="C13" s="332"/>
      <c r="D13" s="322"/>
      <c r="E13" s="332"/>
      <c r="F13" s="320"/>
      <c r="G13" s="322"/>
      <c r="H13" s="325"/>
      <c r="I13" s="328"/>
      <c r="J13" s="334"/>
      <c r="K13" s="322" t="s">
        <v>315</v>
      </c>
      <c r="L13" s="322"/>
      <c r="M13" s="322" t="s">
        <v>314</v>
      </c>
      <c r="N13" s="322" t="s">
        <v>313</v>
      </c>
      <c r="O13" s="322" t="s">
        <v>312</v>
      </c>
      <c r="P13" s="322"/>
      <c r="Q13" s="322"/>
      <c r="R13" s="339"/>
      <c r="S13" s="340"/>
      <c r="T13" s="59"/>
    </row>
    <row r="14" spans="1:20" ht="43.5" customHeight="1">
      <c r="A14" s="348"/>
      <c r="B14" s="322"/>
      <c r="C14" s="332"/>
      <c r="D14" s="322"/>
      <c r="E14" s="332"/>
      <c r="F14" s="320"/>
      <c r="G14" s="322"/>
      <c r="H14" s="325"/>
      <c r="I14" s="328"/>
      <c r="J14" s="334"/>
      <c r="K14" s="322"/>
      <c r="L14" s="322"/>
      <c r="M14" s="322"/>
      <c r="N14" s="322"/>
      <c r="O14" s="322"/>
      <c r="P14" s="322"/>
      <c r="Q14" s="322"/>
      <c r="R14" s="339" t="s">
        <v>254</v>
      </c>
      <c r="S14" s="340"/>
      <c r="T14" s="59"/>
    </row>
    <row r="15" spans="1:20" ht="72" customHeight="1" thickBot="1">
      <c r="A15" s="349"/>
      <c r="B15" s="323"/>
      <c r="C15" s="333"/>
      <c r="D15" s="323"/>
      <c r="E15" s="333"/>
      <c r="F15" s="321"/>
      <c r="G15" s="323"/>
      <c r="H15" s="326"/>
      <c r="I15" s="329"/>
      <c r="J15" s="335"/>
      <c r="K15" s="131" t="s">
        <v>253</v>
      </c>
      <c r="L15" s="131" t="s">
        <v>252</v>
      </c>
      <c r="M15" s="323"/>
      <c r="N15" s="323"/>
      <c r="O15" s="323"/>
      <c r="P15" s="323"/>
      <c r="Q15" s="323"/>
      <c r="R15" s="346"/>
      <c r="S15" s="341"/>
      <c r="T15" s="59"/>
    </row>
    <row r="16" spans="1:20" s="20" customFormat="1" ht="20.25" customHeight="1" thickBot="1">
      <c r="A16" s="132" t="s">
        <v>4</v>
      </c>
      <c r="B16" s="133" t="s">
        <v>5</v>
      </c>
      <c r="C16" s="133" t="s">
        <v>6</v>
      </c>
      <c r="D16" s="133" t="s">
        <v>7</v>
      </c>
      <c r="E16" s="133" t="s">
        <v>251</v>
      </c>
      <c r="F16" s="134" t="s">
        <v>250</v>
      </c>
      <c r="G16" s="135" t="s">
        <v>249</v>
      </c>
      <c r="H16" s="133" t="s">
        <v>248</v>
      </c>
      <c r="I16" s="134" t="s">
        <v>247</v>
      </c>
      <c r="J16" s="132" t="s">
        <v>246</v>
      </c>
      <c r="K16" s="133" t="s">
        <v>245</v>
      </c>
      <c r="L16" s="133" t="s">
        <v>244</v>
      </c>
      <c r="M16" s="133" t="s">
        <v>243</v>
      </c>
      <c r="N16" s="133" t="s">
        <v>242</v>
      </c>
      <c r="O16" s="133" t="s">
        <v>241</v>
      </c>
      <c r="P16" s="133" t="s">
        <v>240</v>
      </c>
      <c r="Q16" s="133" t="s">
        <v>239</v>
      </c>
      <c r="R16" s="134" t="s">
        <v>238</v>
      </c>
      <c r="S16" s="136" t="s">
        <v>237</v>
      </c>
      <c r="T16" s="137"/>
    </row>
    <row r="17" spans="1:20" s="19" customFormat="1" ht="26.25" customHeight="1">
      <c r="A17" s="350" t="s">
        <v>9</v>
      </c>
      <c r="B17" s="138"/>
      <c r="C17" s="138"/>
      <c r="D17" s="43">
        <f>SUM(D19:D20)</f>
        <v>2420000</v>
      </c>
      <c r="E17" s="43">
        <f>SUM(E19:E20)</f>
        <v>0</v>
      </c>
      <c r="F17" s="44">
        <f>SUM(E17/D17)*100</f>
        <v>0</v>
      </c>
      <c r="G17" s="43">
        <f>SUM(G19:G20)</f>
        <v>2420000</v>
      </c>
      <c r="H17" s="43">
        <f>SUM(H19:H20)</f>
        <v>0</v>
      </c>
      <c r="I17" s="43">
        <f aca="true" t="shared" si="0" ref="I17:I36">SUM(H17/G17)*100</f>
        <v>0</v>
      </c>
      <c r="J17" s="43">
        <f>SUM(J19:J20)</f>
        <v>0</v>
      </c>
      <c r="K17" s="43">
        <f>SUM(K18)</f>
        <v>0</v>
      </c>
      <c r="L17" s="43">
        <f>SUM(L19:L20)</f>
        <v>0</v>
      </c>
      <c r="M17" s="43">
        <f>SUM(M18)</f>
        <v>0</v>
      </c>
      <c r="N17" s="43">
        <f>SUM(N18)</f>
        <v>0</v>
      </c>
      <c r="O17" s="43">
        <f>SUM(O19:O20)</f>
        <v>0</v>
      </c>
      <c r="P17" s="43">
        <f>SUM(P18)</f>
        <v>0</v>
      </c>
      <c r="Q17" s="43">
        <f>SUM(Q18)</f>
        <v>0</v>
      </c>
      <c r="R17" s="43">
        <f>SUM(R18)</f>
        <v>0</v>
      </c>
      <c r="S17" s="43">
        <f>SUM(S18)</f>
        <v>0</v>
      </c>
      <c r="T17" s="45"/>
    </row>
    <row r="18" spans="1:20" s="19" customFormat="1" ht="26.25" customHeight="1">
      <c r="A18" s="351"/>
      <c r="B18" s="310" t="s">
        <v>12</v>
      </c>
      <c r="C18" s="138"/>
      <c r="D18" s="46">
        <f>SUM(D19:D20)</f>
        <v>2420000</v>
      </c>
      <c r="E18" s="46">
        <f>SUM(E19:E20)</f>
        <v>0</v>
      </c>
      <c r="F18" s="47">
        <f>SUM(E18/D18)*100</f>
        <v>0</v>
      </c>
      <c r="G18" s="46">
        <f>SUM(G19:G20)</f>
        <v>2420000</v>
      </c>
      <c r="H18" s="46">
        <f>SUM(H19:H20)</f>
        <v>0</v>
      </c>
      <c r="I18" s="46">
        <f t="shared" si="0"/>
        <v>0</v>
      </c>
      <c r="J18" s="46">
        <f aca="true" t="shared" si="1" ref="J18:R18">SUM(J19:J20)</f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46">
        <f t="shared" si="1"/>
        <v>0</v>
      </c>
      <c r="O18" s="46">
        <f t="shared" si="1"/>
        <v>0</v>
      </c>
      <c r="P18" s="46">
        <f t="shared" si="1"/>
        <v>0</v>
      </c>
      <c r="Q18" s="46">
        <f t="shared" si="1"/>
        <v>0</v>
      </c>
      <c r="R18" s="46">
        <f t="shared" si="1"/>
        <v>0</v>
      </c>
      <c r="S18" s="139">
        <v>0</v>
      </c>
      <c r="T18" s="45"/>
    </row>
    <row r="19" spans="1:20" s="18" customFormat="1" ht="35.25" customHeight="1">
      <c r="A19" s="140"/>
      <c r="B19" s="311"/>
      <c r="C19" s="141" t="s">
        <v>163</v>
      </c>
      <c r="D19" s="142">
        <v>1333000</v>
      </c>
      <c r="E19" s="48">
        <v>0</v>
      </c>
      <c r="F19" s="47">
        <v>0</v>
      </c>
      <c r="G19" s="49">
        <v>1333000</v>
      </c>
      <c r="H19" s="50">
        <v>0</v>
      </c>
      <c r="I19" s="46">
        <f t="shared" si="0"/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49">
        <v>0</v>
      </c>
      <c r="S19" s="143">
        <v>0</v>
      </c>
      <c r="T19" s="58"/>
    </row>
    <row r="20" spans="1:20" s="18" customFormat="1" ht="35.25" customHeight="1">
      <c r="A20" s="140"/>
      <c r="B20" s="312"/>
      <c r="C20" s="141">
        <v>6419</v>
      </c>
      <c r="D20" s="142">
        <v>1087000</v>
      </c>
      <c r="E20" s="48">
        <v>0</v>
      </c>
      <c r="F20" s="47">
        <f aca="true" t="shared" si="2" ref="F20:F36">SUM(E20/D20)*100</f>
        <v>0</v>
      </c>
      <c r="G20" s="49">
        <v>1087000</v>
      </c>
      <c r="H20" s="50">
        <v>0</v>
      </c>
      <c r="I20" s="50">
        <f t="shared" si="0"/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144">
        <v>0</v>
      </c>
      <c r="S20" s="143">
        <v>0</v>
      </c>
      <c r="T20" s="58"/>
    </row>
    <row r="21" spans="1:20" s="19" customFormat="1" ht="30.75" customHeight="1">
      <c r="A21" s="342" t="s">
        <v>34</v>
      </c>
      <c r="B21" s="330" t="s">
        <v>36</v>
      </c>
      <c r="C21" s="138"/>
      <c r="D21" s="145">
        <f>SUM(D22)</f>
        <v>50000</v>
      </c>
      <c r="E21" s="145">
        <f>SUM(E22)</f>
        <v>39996</v>
      </c>
      <c r="F21" s="146">
        <f t="shared" si="2"/>
        <v>79.99199999999999</v>
      </c>
      <c r="G21" s="145">
        <f>SUM(G22)</f>
        <v>50000</v>
      </c>
      <c r="H21" s="145">
        <f>SUM(H22)</f>
        <v>5744.86</v>
      </c>
      <c r="I21" s="43">
        <f t="shared" si="0"/>
        <v>11.489719999999998</v>
      </c>
      <c r="J21" s="147">
        <f>SUM(K21:L21)</f>
        <v>5744.86</v>
      </c>
      <c r="K21" s="147">
        <f aca="true" t="shared" si="3" ref="K21:Q21">SUM(K22)</f>
        <v>0</v>
      </c>
      <c r="L21" s="147">
        <f t="shared" si="3"/>
        <v>5744.86</v>
      </c>
      <c r="M21" s="147">
        <f t="shared" si="3"/>
        <v>0</v>
      </c>
      <c r="N21" s="147">
        <f t="shared" si="3"/>
        <v>0</v>
      </c>
      <c r="O21" s="147">
        <f t="shared" si="3"/>
        <v>0</v>
      </c>
      <c r="P21" s="147">
        <f t="shared" si="3"/>
        <v>0</v>
      </c>
      <c r="Q21" s="147">
        <f t="shared" si="3"/>
        <v>0</v>
      </c>
      <c r="R21" s="49">
        <v>0</v>
      </c>
      <c r="S21" s="143">
        <v>0</v>
      </c>
      <c r="T21" s="45"/>
    </row>
    <row r="22" spans="1:20" s="18" customFormat="1" ht="33" customHeight="1">
      <c r="A22" s="343"/>
      <c r="B22" s="331"/>
      <c r="C22" s="148" t="s">
        <v>14</v>
      </c>
      <c r="D22" s="149">
        <v>50000</v>
      </c>
      <c r="E22" s="149">
        <v>39996</v>
      </c>
      <c r="F22" s="149">
        <f t="shared" si="2"/>
        <v>79.99199999999999</v>
      </c>
      <c r="G22" s="150">
        <v>50000</v>
      </c>
      <c r="H22" s="50">
        <f>SUM(J22+N22)</f>
        <v>5744.86</v>
      </c>
      <c r="I22" s="43">
        <f t="shared" si="0"/>
        <v>11.489719999999998</v>
      </c>
      <c r="J22" s="50">
        <f>SUM(K22:L22)</f>
        <v>5744.86</v>
      </c>
      <c r="K22" s="50">
        <v>0</v>
      </c>
      <c r="L22" s="50">
        <v>5744.86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49">
        <v>0</v>
      </c>
      <c r="S22" s="51">
        <v>0</v>
      </c>
      <c r="T22" s="58"/>
    </row>
    <row r="23" spans="1:20" s="19" customFormat="1" ht="24.75" customHeight="1">
      <c r="A23" s="342" t="s">
        <v>38</v>
      </c>
      <c r="B23" s="138"/>
      <c r="C23" s="138"/>
      <c r="D23" s="43">
        <f>SUM(D24:D26)</f>
        <v>334000</v>
      </c>
      <c r="E23" s="43">
        <f>SUM(E24:E26)</f>
        <v>181800</v>
      </c>
      <c r="F23" s="151">
        <f t="shared" si="2"/>
        <v>54.431137724550894</v>
      </c>
      <c r="G23" s="43">
        <f>SUM(G24:G26)</f>
        <v>334000</v>
      </c>
      <c r="H23" s="43">
        <f>SUM(H24:H26)</f>
        <v>121802.59</v>
      </c>
      <c r="I23" s="43">
        <f t="shared" si="0"/>
        <v>36.46784131736527</v>
      </c>
      <c r="J23" s="147">
        <f aca="true" t="shared" si="4" ref="J23:S23">SUM(J24:J26)</f>
        <v>121802.59</v>
      </c>
      <c r="K23" s="147">
        <f t="shared" si="4"/>
        <v>107060.28</v>
      </c>
      <c r="L23" s="147">
        <f t="shared" si="4"/>
        <v>14742.31</v>
      </c>
      <c r="M23" s="147">
        <f t="shared" si="4"/>
        <v>0</v>
      </c>
      <c r="N23" s="147">
        <f t="shared" si="4"/>
        <v>0</v>
      </c>
      <c r="O23" s="147">
        <f t="shared" si="4"/>
        <v>0</v>
      </c>
      <c r="P23" s="147">
        <f t="shared" si="4"/>
        <v>0</v>
      </c>
      <c r="Q23" s="147">
        <f t="shared" si="4"/>
        <v>0</v>
      </c>
      <c r="R23" s="147">
        <f t="shared" si="4"/>
        <v>0</v>
      </c>
      <c r="S23" s="152">
        <f t="shared" si="4"/>
        <v>0</v>
      </c>
      <c r="T23" s="45"/>
    </row>
    <row r="24" spans="1:20" s="18" customFormat="1" ht="37.5" customHeight="1">
      <c r="A24" s="344"/>
      <c r="B24" s="138" t="s">
        <v>40</v>
      </c>
      <c r="C24" s="138" t="s">
        <v>14</v>
      </c>
      <c r="D24" s="48">
        <v>60000</v>
      </c>
      <c r="E24" s="48">
        <v>30000</v>
      </c>
      <c r="F24" s="47">
        <f t="shared" si="2"/>
        <v>50</v>
      </c>
      <c r="G24" s="49">
        <v>60000</v>
      </c>
      <c r="H24" s="50">
        <v>0</v>
      </c>
      <c r="I24" s="43">
        <f t="shared" si="0"/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153">
        <v>0</v>
      </c>
      <c r="S24" s="51">
        <v>0</v>
      </c>
      <c r="T24" s="58"/>
    </row>
    <row r="25" spans="1:20" s="18" customFormat="1" ht="31.5" customHeight="1">
      <c r="A25" s="344"/>
      <c r="B25" s="138" t="s">
        <v>44</v>
      </c>
      <c r="C25" s="138" t="s">
        <v>14</v>
      </c>
      <c r="D25" s="48">
        <v>20000</v>
      </c>
      <c r="E25" s="48">
        <v>15000</v>
      </c>
      <c r="F25" s="47">
        <f t="shared" si="2"/>
        <v>75</v>
      </c>
      <c r="G25" s="49">
        <v>20000</v>
      </c>
      <c r="H25" s="50">
        <v>0</v>
      </c>
      <c r="I25" s="43">
        <f t="shared" si="0"/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f>SUM(Q25)</f>
        <v>0</v>
      </c>
      <c r="Q25" s="50">
        <v>0</v>
      </c>
      <c r="R25" s="49">
        <v>0</v>
      </c>
      <c r="S25" s="51">
        <v>0</v>
      </c>
      <c r="T25" s="58"/>
    </row>
    <row r="26" spans="1:20" s="18" customFormat="1" ht="29.25" customHeight="1">
      <c r="A26" s="344"/>
      <c r="B26" s="138" t="s">
        <v>46</v>
      </c>
      <c r="C26" s="138" t="s">
        <v>14</v>
      </c>
      <c r="D26" s="48">
        <v>254000</v>
      </c>
      <c r="E26" s="48">
        <v>136800</v>
      </c>
      <c r="F26" s="47">
        <f t="shared" si="2"/>
        <v>53.85826771653544</v>
      </c>
      <c r="G26" s="49">
        <v>254000</v>
      </c>
      <c r="H26" s="50">
        <f>SUM(J26+N26)</f>
        <v>121802.59</v>
      </c>
      <c r="I26" s="46">
        <f t="shared" si="0"/>
        <v>47.95377559055118</v>
      </c>
      <c r="J26" s="50">
        <f>SUM(K26:L26)</f>
        <v>121802.59</v>
      </c>
      <c r="K26" s="50">
        <v>107060.28</v>
      </c>
      <c r="L26" s="50">
        <v>14742.31</v>
      </c>
      <c r="M26" s="50">
        <v>0</v>
      </c>
      <c r="N26" s="50">
        <v>0</v>
      </c>
      <c r="O26" s="50">
        <v>0</v>
      </c>
      <c r="P26" s="50">
        <f>SUM(Q26)</f>
        <v>0</v>
      </c>
      <c r="Q26" s="50">
        <v>0</v>
      </c>
      <c r="R26" s="49">
        <v>0</v>
      </c>
      <c r="S26" s="51">
        <v>0</v>
      </c>
      <c r="T26" s="58"/>
    </row>
    <row r="27" spans="1:20" s="19" customFormat="1" ht="23.25" customHeight="1">
      <c r="A27" s="154" t="s">
        <v>48</v>
      </c>
      <c r="B27" s="138"/>
      <c r="C27" s="138"/>
      <c r="D27" s="155">
        <f>SUM(D28:D29)</f>
        <v>167188</v>
      </c>
      <c r="E27" s="155">
        <f>SUM(E28:E29)</f>
        <v>97900</v>
      </c>
      <c r="F27" s="44">
        <f t="shared" si="2"/>
        <v>58.556834222551856</v>
      </c>
      <c r="G27" s="155">
        <f>SUM(G28:G29)</f>
        <v>167188</v>
      </c>
      <c r="H27" s="155">
        <f>SUM(H28:H29)</f>
        <v>91537.07</v>
      </c>
      <c r="I27" s="43">
        <f t="shared" si="0"/>
        <v>54.75098093164582</v>
      </c>
      <c r="J27" s="147">
        <f aca="true" t="shared" si="5" ref="J27:S27">SUM(J28:J29)</f>
        <v>91537.07</v>
      </c>
      <c r="K27" s="147">
        <f t="shared" si="5"/>
        <v>84183.8</v>
      </c>
      <c r="L27" s="147">
        <f t="shared" si="5"/>
        <v>7353.27</v>
      </c>
      <c r="M27" s="147">
        <f t="shared" si="5"/>
        <v>0</v>
      </c>
      <c r="N27" s="147">
        <f t="shared" si="5"/>
        <v>0</v>
      </c>
      <c r="O27" s="147">
        <f t="shared" si="5"/>
        <v>0</v>
      </c>
      <c r="P27" s="147">
        <f t="shared" si="5"/>
        <v>0</v>
      </c>
      <c r="Q27" s="147">
        <f t="shared" si="5"/>
        <v>0</v>
      </c>
      <c r="R27" s="147">
        <f t="shared" si="5"/>
        <v>0</v>
      </c>
      <c r="S27" s="152">
        <f t="shared" si="5"/>
        <v>0</v>
      </c>
      <c r="T27" s="45"/>
    </row>
    <row r="28" spans="1:20" s="18" customFormat="1" ht="28.5" customHeight="1">
      <c r="A28" s="140"/>
      <c r="B28" s="138" t="s">
        <v>50</v>
      </c>
      <c r="C28" s="138" t="s">
        <v>14</v>
      </c>
      <c r="D28" s="48">
        <v>150188</v>
      </c>
      <c r="E28" s="48">
        <v>80900</v>
      </c>
      <c r="F28" s="47">
        <f t="shared" si="2"/>
        <v>53.86582150371534</v>
      </c>
      <c r="G28" s="49">
        <v>150188</v>
      </c>
      <c r="H28" s="50">
        <f>SUM(J28+N28)</f>
        <v>75098</v>
      </c>
      <c r="I28" s="43">
        <f t="shared" si="0"/>
        <v>50.00266332862812</v>
      </c>
      <c r="J28" s="50">
        <f>SUM(K28:L28)</f>
        <v>75098</v>
      </c>
      <c r="K28" s="50">
        <v>75098</v>
      </c>
      <c r="L28" s="50">
        <v>0</v>
      </c>
      <c r="M28" s="50">
        <v>0</v>
      </c>
      <c r="N28" s="50">
        <v>0</v>
      </c>
      <c r="O28" s="50">
        <v>0</v>
      </c>
      <c r="P28" s="50">
        <f>SUM(Q28)</f>
        <v>0</v>
      </c>
      <c r="Q28" s="50">
        <v>0</v>
      </c>
      <c r="R28" s="49">
        <v>0</v>
      </c>
      <c r="S28" s="51">
        <v>0</v>
      </c>
      <c r="T28" s="58"/>
    </row>
    <row r="29" spans="1:20" s="18" customFormat="1" ht="26.25" customHeight="1">
      <c r="A29" s="140"/>
      <c r="B29" s="138" t="s">
        <v>59</v>
      </c>
      <c r="C29" s="138" t="s">
        <v>14</v>
      </c>
      <c r="D29" s="48">
        <v>17000</v>
      </c>
      <c r="E29" s="48">
        <v>17000</v>
      </c>
      <c r="F29" s="47">
        <f t="shared" si="2"/>
        <v>100</v>
      </c>
      <c r="G29" s="49">
        <v>17000</v>
      </c>
      <c r="H29" s="50">
        <f>SUM(J29+N29)</f>
        <v>16439.07</v>
      </c>
      <c r="I29" s="43">
        <f t="shared" si="0"/>
        <v>96.70041176470589</v>
      </c>
      <c r="J29" s="50">
        <f>SUM(K29:L29)</f>
        <v>16439.07</v>
      </c>
      <c r="K29" s="50">
        <v>9085.8</v>
      </c>
      <c r="L29" s="50">
        <v>7353.27</v>
      </c>
      <c r="M29" s="50">
        <v>0</v>
      </c>
      <c r="N29" s="50">
        <v>0</v>
      </c>
      <c r="O29" s="50">
        <v>0</v>
      </c>
      <c r="P29" s="50">
        <f>SUM(Q29)</f>
        <v>0</v>
      </c>
      <c r="Q29" s="50">
        <v>0</v>
      </c>
      <c r="R29" s="49">
        <v>0</v>
      </c>
      <c r="S29" s="51">
        <v>0</v>
      </c>
      <c r="T29" s="58"/>
    </row>
    <row r="30" spans="1:20" s="19" customFormat="1" ht="26.25" customHeight="1">
      <c r="A30" s="313">
        <v>754</v>
      </c>
      <c r="B30" s="156"/>
      <c r="C30" s="138"/>
      <c r="D30" s="155">
        <f>SUM(D31:D31)</f>
        <v>3406344</v>
      </c>
      <c r="E30" s="155">
        <f>SUM(E31:E31)</f>
        <v>2079044</v>
      </c>
      <c r="F30" s="44">
        <f t="shared" si="2"/>
        <v>61.03446980105356</v>
      </c>
      <c r="G30" s="155">
        <f>SUM(G31:G31)</f>
        <v>3406344</v>
      </c>
      <c r="H30" s="155">
        <f>SUM(H31:H31)</f>
        <v>1767469.7899999998</v>
      </c>
      <c r="I30" s="43">
        <f t="shared" si="0"/>
        <v>51.88758945074249</v>
      </c>
      <c r="J30" s="147">
        <f aca="true" t="shared" si="6" ref="J30:J36">SUM(K30:L30)</f>
        <v>1714661.5899999999</v>
      </c>
      <c r="K30" s="147">
        <f aca="true" t="shared" si="7" ref="K30:S30">SUM(K31:K31)</f>
        <v>1579462.65</v>
      </c>
      <c r="L30" s="147">
        <f t="shared" si="7"/>
        <v>135198.94</v>
      </c>
      <c r="M30" s="147">
        <f t="shared" si="7"/>
        <v>0</v>
      </c>
      <c r="N30" s="147">
        <f t="shared" si="7"/>
        <v>52808.2</v>
      </c>
      <c r="O30" s="147">
        <f t="shared" si="7"/>
        <v>0</v>
      </c>
      <c r="P30" s="147">
        <f t="shared" si="7"/>
        <v>0</v>
      </c>
      <c r="Q30" s="147">
        <f t="shared" si="7"/>
        <v>0</v>
      </c>
      <c r="R30" s="147">
        <f t="shared" si="7"/>
        <v>0</v>
      </c>
      <c r="S30" s="152">
        <f t="shared" si="7"/>
        <v>0</v>
      </c>
      <c r="T30" s="45"/>
    </row>
    <row r="31" spans="1:20" s="18" customFormat="1" ht="29.25" customHeight="1">
      <c r="A31" s="314"/>
      <c r="B31" s="156" t="s">
        <v>68</v>
      </c>
      <c r="C31" s="138" t="s">
        <v>14</v>
      </c>
      <c r="D31" s="48">
        <v>3406344</v>
      </c>
      <c r="E31" s="48">
        <v>2079044</v>
      </c>
      <c r="F31" s="47">
        <f t="shared" si="2"/>
        <v>61.03446980105356</v>
      </c>
      <c r="G31" s="49">
        <v>3406344</v>
      </c>
      <c r="H31" s="50">
        <f>SUM(J31+N31)</f>
        <v>1767469.7899999998</v>
      </c>
      <c r="I31" s="43">
        <f t="shared" si="0"/>
        <v>51.88758945074249</v>
      </c>
      <c r="J31" s="50">
        <f t="shared" si="6"/>
        <v>1714661.5899999999</v>
      </c>
      <c r="K31" s="50">
        <v>1579462.65</v>
      </c>
      <c r="L31" s="50">
        <v>135198.94</v>
      </c>
      <c r="M31" s="50">
        <v>0</v>
      </c>
      <c r="N31" s="50">
        <v>52808.2</v>
      </c>
      <c r="O31" s="50">
        <v>0</v>
      </c>
      <c r="P31" s="50">
        <v>0</v>
      </c>
      <c r="Q31" s="50">
        <v>0</v>
      </c>
      <c r="R31" s="49">
        <v>0</v>
      </c>
      <c r="S31" s="51">
        <v>0</v>
      </c>
      <c r="T31" s="58"/>
    </row>
    <row r="32" spans="1:20" s="19" customFormat="1" ht="27.75" customHeight="1">
      <c r="A32" s="313">
        <v>851</v>
      </c>
      <c r="B32" s="156"/>
      <c r="C32" s="138"/>
      <c r="D32" s="155">
        <f>SUM(D33)</f>
        <v>3173591</v>
      </c>
      <c r="E32" s="155">
        <f>SUM(E33)</f>
        <v>1733701</v>
      </c>
      <c r="F32" s="44">
        <f t="shared" si="2"/>
        <v>54.628999136939825</v>
      </c>
      <c r="G32" s="155">
        <f>SUM(G33)</f>
        <v>3173591</v>
      </c>
      <c r="H32" s="155">
        <f>SUM(H33)</f>
        <v>1733584.2</v>
      </c>
      <c r="I32" s="43">
        <f t="shared" si="0"/>
        <v>54.625318763507956</v>
      </c>
      <c r="J32" s="147">
        <f t="shared" si="6"/>
        <v>1733584.2</v>
      </c>
      <c r="K32" s="147">
        <f aca="true" t="shared" si="8" ref="K32:S32">SUM(K33)</f>
        <v>0</v>
      </c>
      <c r="L32" s="147">
        <f t="shared" si="8"/>
        <v>1733584.2</v>
      </c>
      <c r="M32" s="147">
        <f t="shared" si="8"/>
        <v>0</v>
      </c>
      <c r="N32" s="147">
        <f t="shared" si="8"/>
        <v>0</v>
      </c>
      <c r="O32" s="147">
        <f t="shared" si="8"/>
        <v>0</v>
      </c>
      <c r="P32" s="147">
        <f t="shared" si="8"/>
        <v>0</v>
      </c>
      <c r="Q32" s="147">
        <f t="shared" si="8"/>
        <v>0</v>
      </c>
      <c r="R32" s="147">
        <f t="shared" si="8"/>
        <v>0</v>
      </c>
      <c r="S32" s="152">
        <f t="shared" si="8"/>
        <v>0</v>
      </c>
      <c r="T32" s="45"/>
    </row>
    <row r="33" spans="1:20" s="18" customFormat="1" ht="35.25" customHeight="1">
      <c r="A33" s="315"/>
      <c r="B33" s="156" t="s">
        <v>104</v>
      </c>
      <c r="C33" s="138" t="s">
        <v>14</v>
      </c>
      <c r="D33" s="48">
        <v>3173591</v>
      </c>
      <c r="E33" s="48">
        <v>1733701</v>
      </c>
      <c r="F33" s="47">
        <f t="shared" si="2"/>
        <v>54.628999136939825</v>
      </c>
      <c r="G33" s="49">
        <v>3173591</v>
      </c>
      <c r="H33" s="50">
        <f>SUM(J33+N33)</f>
        <v>1733584.2</v>
      </c>
      <c r="I33" s="43">
        <f t="shared" si="0"/>
        <v>54.625318763507956</v>
      </c>
      <c r="J33" s="50">
        <f t="shared" si="6"/>
        <v>1733584.2</v>
      </c>
      <c r="K33" s="50">
        <v>0</v>
      </c>
      <c r="L33" s="50">
        <v>1733584.2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49">
        <v>0</v>
      </c>
      <c r="S33" s="51">
        <v>0</v>
      </c>
      <c r="T33" s="58"/>
    </row>
    <row r="34" spans="1:20" s="19" customFormat="1" ht="39" customHeight="1">
      <c r="A34" s="157">
        <v>853</v>
      </c>
      <c r="B34" s="156"/>
      <c r="C34" s="138"/>
      <c r="D34" s="155">
        <f>SUM(D35)</f>
        <v>262000</v>
      </c>
      <c r="E34" s="155">
        <f>SUM(E35)</f>
        <v>113208</v>
      </c>
      <c r="F34" s="44">
        <f t="shared" si="2"/>
        <v>43.20916030534352</v>
      </c>
      <c r="G34" s="155">
        <f>SUM(G35)</f>
        <v>262000</v>
      </c>
      <c r="H34" s="155">
        <f>SUM(H35)</f>
        <v>113208</v>
      </c>
      <c r="I34" s="43">
        <f t="shared" si="0"/>
        <v>43.20916030534352</v>
      </c>
      <c r="J34" s="147">
        <f t="shared" si="6"/>
        <v>113208</v>
      </c>
      <c r="K34" s="147">
        <f aca="true" t="shared" si="9" ref="K34:S34">SUM(K35)</f>
        <v>102583.51</v>
      </c>
      <c r="L34" s="147">
        <f t="shared" si="9"/>
        <v>10624.49</v>
      </c>
      <c r="M34" s="147">
        <f t="shared" si="9"/>
        <v>0</v>
      </c>
      <c r="N34" s="147">
        <f t="shared" si="9"/>
        <v>0</v>
      </c>
      <c r="O34" s="147">
        <f t="shared" si="9"/>
        <v>0</v>
      </c>
      <c r="P34" s="147">
        <f t="shared" si="9"/>
        <v>0</v>
      </c>
      <c r="Q34" s="147">
        <f t="shared" si="9"/>
        <v>0</v>
      </c>
      <c r="R34" s="147">
        <f t="shared" si="9"/>
        <v>0</v>
      </c>
      <c r="S34" s="152">
        <f t="shared" si="9"/>
        <v>0</v>
      </c>
      <c r="T34" s="45"/>
    </row>
    <row r="35" spans="1:20" s="18" customFormat="1" ht="34.5" customHeight="1" thickBot="1">
      <c r="A35" s="158"/>
      <c r="B35" s="159" t="s">
        <v>119</v>
      </c>
      <c r="C35" s="160" t="s">
        <v>14</v>
      </c>
      <c r="D35" s="161">
        <v>262000</v>
      </c>
      <c r="E35" s="161">
        <v>113208</v>
      </c>
      <c r="F35" s="162">
        <f t="shared" si="2"/>
        <v>43.20916030534352</v>
      </c>
      <c r="G35" s="144">
        <v>262000</v>
      </c>
      <c r="H35" s="50">
        <f>SUM(J35+N35)</f>
        <v>113208</v>
      </c>
      <c r="I35" s="163">
        <f t="shared" si="0"/>
        <v>43.20916030534352</v>
      </c>
      <c r="J35" s="50">
        <f t="shared" si="6"/>
        <v>113208</v>
      </c>
      <c r="K35" s="164">
        <v>102583.51</v>
      </c>
      <c r="L35" s="164">
        <v>10624.49</v>
      </c>
      <c r="M35" s="164">
        <v>0</v>
      </c>
      <c r="N35" s="164">
        <v>0</v>
      </c>
      <c r="O35" s="164">
        <v>0</v>
      </c>
      <c r="P35" s="164">
        <v>0</v>
      </c>
      <c r="Q35" s="164">
        <v>0</v>
      </c>
      <c r="R35" s="144">
        <v>0</v>
      </c>
      <c r="S35" s="143">
        <v>0</v>
      </c>
      <c r="T35" s="58"/>
    </row>
    <row r="36" spans="1:20" s="18" customFormat="1" ht="28.5" customHeight="1" thickBot="1">
      <c r="A36" s="316" t="s">
        <v>311</v>
      </c>
      <c r="B36" s="317"/>
      <c r="C36" s="318"/>
      <c r="D36" s="165">
        <f>SUM(D17+D21+D23+D27+D30+D32+D34)</f>
        <v>9813123</v>
      </c>
      <c r="E36" s="165">
        <f>SUM(E17+E21+E23+E27+E30+E32+E34)</f>
        <v>4245649</v>
      </c>
      <c r="F36" s="166">
        <f t="shared" si="2"/>
        <v>43.26501359455089</v>
      </c>
      <c r="G36" s="165">
        <f>SUM(G17+G21+G23+G27+G30+G32+G34)</f>
        <v>9813123</v>
      </c>
      <c r="H36" s="165">
        <f>SUM(H17+H21+H23+H27+H30+H32+H34)</f>
        <v>3833346.51</v>
      </c>
      <c r="I36" s="167">
        <f t="shared" si="0"/>
        <v>39.063471537042794</v>
      </c>
      <c r="J36" s="168">
        <f t="shared" si="6"/>
        <v>3780538.31</v>
      </c>
      <c r="K36" s="165">
        <f aca="true" t="shared" si="10" ref="K36:S36">SUM(K17+K21+K23+K27+K30+K32+K34)</f>
        <v>1873290.24</v>
      </c>
      <c r="L36" s="165">
        <f t="shared" si="10"/>
        <v>1907248.07</v>
      </c>
      <c r="M36" s="165">
        <f t="shared" si="10"/>
        <v>0</v>
      </c>
      <c r="N36" s="165">
        <f t="shared" si="10"/>
        <v>52808.2</v>
      </c>
      <c r="O36" s="165">
        <f t="shared" si="10"/>
        <v>0</v>
      </c>
      <c r="P36" s="165">
        <f t="shared" si="10"/>
        <v>0</v>
      </c>
      <c r="Q36" s="165">
        <f t="shared" si="10"/>
        <v>0</v>
      </c>
      <c r="R36" s="165">
        <f t="shared" si="10"/>
        <v>0</v>
      </c>
      <c r="S36" s="169">
        <f t="shared" si="10"/>
        <v>0</v>
      </c>
      <c r="T36" s="58"/>
    </row>
    <row r="37" spans="1:20" ht="9.75">
      <c r="A37" s="59"/>
      <c r="B37" s="59"/>
      <c r="C37" s="59"/>
      <c r="D37" s="59"/>
      <c r="E37" s="59"/>
      <c r="F37" s="59"/>
      <c r="G37" s="59"/>
      <c r="H37" s="52"/>
      <c r="I37" s="59"/>
      <c r="J37" s="52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1:20" ht="9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170"/>
      <c r="L38" s="34"/>
      <c r="M38" s="34"/>
      <c r="N38" s="34"/>
      <c r="O38" s="34"/>
      <c r="P38" s="34"/>
      <c r="Q38" s="34"/>
      <c r="R38" s="34"/>
      <c r="S38" s="34"/>
      <c r="T38" s="34"/>
    </row>
    <row r="39" spans="1:20" ht="9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</row>
  </sheetData>
  <sheetProtection/>
  <mergeCells count="37">
    <mergeCell ref="A17:A18"/>
    <mergeCell ref="Q1:R1"/>
    <mergeCell ref="Q2:T2"/>
    <mergeCell ref="Q3:T3"/>
    <mergeCell ref="A5:S5"/>
    <mergeCell ref="A9:S9"/>
    <mergeCell ref="A7:S7"/>
    <mergeCell ref="A8:S8"/>
    <mergeCell ref="D10:D15"/>
    <mergeCell ref="G10:G15"/>
    <mergeCell ref="A21:A22"/>
    <mergeCell ref="A23:A26"/>
    <mergeCell ref="P11:P15"/>
    <mergeCell ref="Q11:S11"/>
    <mergeCell ref="K13:L14"/>
    <mergeCell ref="M13:M15"/>
    <mergeCell ref="R14:R15"/>
    <mergeCell ref="O13:O15"/>
    <mergeCell ref="A10:A15"/>
    <mergeCell ref="B10:B15"/>
    <mergeCell ref="C10:C15"/>
    <mergeCell ref="E10:E15"/>
    <mergeCell ref="J11:J15"/>
    <mergeCell ref="J10:S10"/>
    <mergeCell ref="Q12:Q15"/>
    <mergeCell ref="R12:R13"/>
    <mergeCell ref="S12:S15"/>
    <mergeCell ref="B18:B20"/>
    <mergeCell ref="A30:A31"/>
    <mergeCell ref="A32:A33"/>
    <mergeCell ref="A36:C36"/>
    <mergeCell ref="F10:F15"/>
    <mergeCell ref="K11:O12"/>
    <mergeCell ref="N13:N15"/>
    <mergeCell ref="H10:H15"/>
    <mergeCell ref="I10:I15"/>
    <mergeCell ref="B21:B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2" r:id="rId1"/>
  <headerFooter>
    <oddHeader xml:space="preserve">&amp;R&amp;"Times New Roman,Normalny"Załącznik Nr  4
do Informacji o przebiegu wykonania budżetu
Powiatu Opatowskiego za I półrocze 2014 r. </oddHeader>
  </headerFooter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33"/>
  <sheetViews>
    <sheetView zoomScalePageLayoutView="0" workbookViewId="0" topLeftCell="A1">
      <selection activeCell="D31" sqref="D31"/>
    </sheetView>
  </sheetViews>
  <sheetFormatPr defaultColWidth="9.33203125" defaultRowHeight="12.75"/>
  <cols>
    <col min="1" max="1" width="9.16015625" style="0" customWidth="1"/>
    <col min="2" max="2" width="12.83203125" style="0" customWidth="1"/>
    <col min="3" max="3" width="36.16015625" style="0" customWidth="1"/>
    <col min="4" max="4" width="20" style="0" customWidth="1"/>
    <col min="5" max="5" width="17.33203125" style="0" customWidth="1"/>
    <col min="6" max="6" width="10.5" style="0" customWidth="1"/>
    <col min="7" max="7" width="14.5" style="0" customWidth="1"/>
    <col min="8" max="8" width="17.66015625" style="0" customWidth="1"/>
    <col min="9" max="9" width="12.5" style="0" customWidth="1"/>
  </cols>
  <sheetData>
    <row r="1" spans="1:9" ht="12.75">
      <c r="A1" s="370" t="s">
        <v>384</v>
      </c>
      <c r="B1" s="370"/>
      <c r="C1" s="370"/>
      <c r="D1" s="370"/>
      <c r="E1" s="370"/>
      <c r="F1" s="370"/>
      <c r="G1" s="370"/>
      <c r="H1" s="370"/>
      <c r="I1" s="370"/>
    </row>
    <row r="2" spans="1:9" ht="13.5" thickBot="1">
      <c r="A2" s="371"/>
      <c r="B2" s="371"/>
      <c r="C2" s="371"/>
      <c r="D2" s="371"/>
      <c r="E2" s="371"/>
      <c r="F2" s="371"/>
      <c r="G2" s="371"/>
      <c r="H2" s="371"/>
      <c r="I2" s="371"/>
    </row>
    <row r="3" spans="1:9" ht="12.75">
      <c r="A3" s="347" t="s">
        <v>0</v>
      </c>
      <c r="B3" s="337" t="s">
        <v>1</v>
      </c>
      <c r="C3" s="337" t="s">
        <v>336</v>
      </c>
      <c r="D3" s="337" t="s">
        <v>337</v>
      </c>
      <c r="E3" s="324" t="s">
        <v>265</v>
      </c>
      <c r="F3" s="324" t="s">
        <v>145</v>
      </c>
      <c r="G3" s="327" t="s">
        <v>260</v>
      </c>
      <c r="H3" s="360"/>
      <c r="I3" s="361"/>
    </row>
    <row r="4" spans="1:9" ht="12.75">
      <c r="A4" s="348"/>
      <c r="B4" s="322"/>
      <c r="C4" s="322"/>
      <c r="D4" s="322"/>
      <c r="E4" s="359"/>
      <c r="F4" s="359"/>
      <c r="G4" s="362"/>
      <c r="H4" s="363"/>
      <c r="I4" s="364"/>
    </row>
    <row r="5" spans="1:9" ht="12.75">
      <c r="A5" s="348"/>
      <c r="B5" s="322"/>
      <c r="C5" s="322"/>
      <c r="D5" s="322"/>
      <c r="E5" s="359"/>
      <c r="F5" s="359"/>
      <c r="G5" s="322" t="s">
        <v>264</v>
      </c>
      <c r="H5" s="339" t="s">
        <v>263</v>
      </c>
      <c r="I5" s="340" t="s">
        <v>262</v>
      </c>
    </row>
    <row r="6" spans="1:9" ht="12.75">
      <c r="A6" s="348"/>
      <c r="B6" s="322"/>
      <c r="C6" s="322"/>
      <c r="D6" s="322"/>
      <c r="E6" s="359"/>
      <c r="F6" s="359"/>
      <c r="G6" s="322"/>
      <c r="H6" s="339"/>
      <c r="I6" s="340"/>
    </row>
    <row r="7" spans="1:9" ht="12.75">
      <c r="A7" s="348"/>
      <c r="B7" s="322"/>
      <c r="C7" s="322"/>
      <c r="D7" s="322"/>
      <c r="E7" s="359"/>
      <c r="F7" s="359"/>
      <c r="G7" s="322"/>
      <c r="H7" s="339" t="s">
        <v>254</v>
      </c>
      <c r="I7" s="340"/>
    </row>
    <row r="8" spans="1:9" ht="36.75" customHeight="1">
      <c r="A8" s="372"/>
      <c r="B8" s="358"/>
      <c r="C8" s="358"/>
      <c r="D8" s="358"/>
      <c r="E8" s="359"/>
      <c r="F8" s="359"/>
      <c r="G8" s="358"/>
      <c r="H8" s="366"/>
      <c r="I8" s="365"/>
    </row>
    <row r="9" spans="1:9" ht="12.75">
      <c r="A9" s="171" t="s">
        <v>4</v>
      </c>
      <c r="B9" s="172" t="s">
        <v>5</v>
      </c>
      <c r="C9" s="172" t="s">
        <v>6</v>
      </c>
      <c r="D9" s="172" t="s">
        <v>7</v>
      </c>
      <c r="E9" s="172" t="s">
        <v>251</v>
      </c>
      <c r="F9" s="172" t="s">
        <v>250</v>
      </c>
      <c r="G9" s="172" t="s">
        <v>249</v>
      </c>
      <c r="H9" s="172" t="s">
        <v>248</v>
      </c>
      <c r="I9" s="173" t="s">
        <v>247</v>
      </c>
    </row>
    <row r="10" spans="1:9" ht="47.25" customHeight="1">
      <c r="A10" s="174" t="s">
        <v>9</v>
      </c>
      <c r="B10" s="175" t="s">
        <v>12</v>
      </c>
      <c r="C10" s="176" t="s">
        <v>338</v>
      </c>
      <c r="D10" s="177">
        <v>5679000</v>
      </c>
      <c r="E10" s="177">
        <f>SUM(G10)</f>
        <v>0</v>
      </c>
      <c r="F10" s="177">
        <f aca="true" t="shared" si="0" ref="F10:F31">SUM(E10/D10)*100</f>
        <v>0</v>
      </c>
      <c r="G10" s="177">
        <v>0</v>
      </c>
      <c r="H10" s="177">
        <v>0</v>
      </c>
      <c r="I10" s="178">
        <v>0</v>
      </c>
    </row>
    <row r="11" spans="1:9" ht="61.5" customHeight="1">
      <c r="A11" s="179">
        <v>600</v>
      </c>
      <c r="B11" s="175" t="s">
        <v>24</v>
      </c>
      <c r="C11" s="176" t="s">
        <v>395</v>
      </c>
      <c r="D11" s="177">
        <v>120000</v>
      </c>
      <c r="E11" s="177">
        <v>114638.46</v>
      </c>
      <c r="F11" s="177">
        <f t="shared" si="0"/>
        <v>95.53205</v>
      </c>
      <c r="G11" s="177">
        <v>114638.46</v>
      </c>
      <c r="H11" s="177">
        <v>0</v>
      </c>
      <c r="I11" s="178">
        <v>0</v>
      </c>
    </row>
    <row r="12" spans="1:9" ht="60" customHeight="1">
      <c r="A12" s="179">
        <v>600</v>
      </c>
      <c r="B12" s="175" t="s">
        <v>24</v>
      </c>
      <c r="C12" s="176" t="s">
        <v>385</v>
      </c>
      <c r="D12" s="177">
        <v>3116600</v>
      </c>
      <c r="E12" s="177">
        <v>68880</v>
      </c>
      <c r="F12" s="177">
        <f t="shared" si="0"/>
        <v>2.2101007508181993</v>
      </c>
      <c r="G12" s="177">
        <v>68880</v>
      </c>
      <c r="H12" s="177">
        <v>0</v>
      </c>
      <c r="I12" s="178">
        <v>0</v>
      </c>
    </row>
    <row r="13" spans="1:9" ht="61.5" customHeight="1">
      <c r="A13" s="179">
        <v>600</v>
      </c>
      <c r="B13" s="175" t="s">
        <v>24</v>
      </c>
      <c r="C13" s="176" t="s">
        <v>392</v>
      </c>
      <c r="D13" s="177">
        <v>3313040</v>
      </c>
      <c r="E13" s="177">
        <v>56580</v>
      </c>
      <c r="F13" s="177">
        <f t="shared" si="0"/>
        <v>1.7077970685533528</v>
      </c>
      <c r="G13" s="177">
        <v>56580</v>
      </c>
      <c r="H13" s="177">
        <v>56580</v>
      </c>
      <c r="I13" s="178">
        <v>0</v>
      </c>
    </row>
    <row r="14" spans="1:9" ht="69.75" customHeight="1">
      <c r="A14" s="180" t="s">
        <v>34</v>
      </c>
      <c r="B14" s="175" t="s">
        <v>36</v>
      </c>
      <c r="C14" s="176" t="s">
        <v>386</v>
      </c>
      <c r="D14" s="177">
        <v>15000</v>
      </c>
      <c r="E14" s="177">
        <v>15000</v>
      </c>
      <c r="F14" s="177">
        <f t="shared" si="0"/>
        <v>100</v>
      </c>
      <c r="G14" s="177">
        <v>15000</v>
      </c>
      <c r="H14" s="177">
        <v>15000</v>
      </c>
      <c r="I14" s="178">
        <v>0</v>
      </c>
    </row>
    <row r="15" spans="1:9" ht="69.75" customHeight="1">
      <c r="A15" s="180" t="s">
        <v>34</v>
      </c>
      <c r="B15" s="175" t="s">
        <v>36</v>
      </c>
      <c r="C15" s="176" t="s">
        <v>393</v>
      </c>
      <c r="D15" s="177">
        <v>2945068</v>
      </c>
      <c r="E15" s="177">
        <v>1089155.09</v>
      </c>
      <c r="F15" s="177">
        <f t="shared" si="0"/>
        <v>36.982340984995936</v>
      </c>
      <c r="G15" s="177">
        <v>1089155.09</v>
      </c>
      <c r="H15" s="177">
        <v>3587.91</v>
      </c>
      <c r="I15" s="178">
        <v>0</v>
      </c>
    </row>
    <row r="16" spans="1:9" ht="69.75" customHeight="1">
      <c r="A16" s="180" t="s">
        <v>34</v>
      </c>
      <c r="B16" s="175" t="s">
        <v>36</v>
      </c>
      <c r="C16" s="176" t="s">
        <v>387</v>
      </c>
      <c r="D16" s="177">
        <v>50000</v>
      </c>
      <c r="E16" s="177">
        <v>0</v>
      </c>
      <c r="F16" s="177">
        <f t="shared" si="0"/>
        <v>0</v>
      </c>
      <c r="G16" s="177">
        <v>0</v>
      </c>
      <c r="H16" s="177">
        <v>0</v>
      </c>
      <c r="I16" s="178">
        <v>0</v>
      </c>
    </row>
    <row r="17" spans="1:9" ht="27.75" customHeight="1">
      <c r="A17" s="180" t="s">
        <v>38</v>
      </c>
      <c r="B17" s="175" t="s">
        <v>233</v>
      </c>
      <c r="C17" s="176" t="s">
        <v>340</v>
      </c>
      <c r="D17" s="177">
        <v>10000</v>
      </c>
      <c r="E17" s="177">
        <v>0</v>
      </c>
      <c r="F17" s="177">
        <f t="shared" si="0"/>
        <v>0</v>
      </c>
      <c r="G17" s="177">
        <v>0</v>
      </c>
      <c r="H17" s="177">
        <v>0</v>
      </c>
      <c r="I17" s="178">
        <v>0</v>
      </c>
    </row>
    <row r="18" spans="1:9" ht="45.75" customHeight="1">
      <c r="A18" s="179">
        <v>720</v>
      </c>
      <c r="B18" s="175" t="s">
        <v>143</v>
      </c>
      <c r="C18" s="176" t="s">
        <v>341</v>
      </c>
      <c r="D18" s="177">
        <v>321657</v>
      </c>
      <c r="E18" s="177">
        <v>210288.18</v>
      </c>
      <c r="F18" s="177">
        <f t="shared" si="0"/>
        <v>65.37652841380725</v>
      </c>
      <c r="G18" s="177">
        <v>210288.18</v>
      </c>
      <c r="H18" s="177">
        <v>210288.18</v>
      </c>
      <c r="I18" s="178">
        <v>0</v>
      </c>
    </row>
    <row r="19" spans="1:9" ht="56.25" customHeight="1">
      <c r="A19" s="179">
        <v>720</v>
      </c>
      <c r="B19" s="175" t="s">
        <v>143</v>
      </c>
      <c r="C19" s="176" t="s">
        <v>394</v>
      </c>
      <c r="D19" s="177">
        <v>868367</v>
      </c>
      <c r="E19" s="177">
        <v>365574.75</v>
      </c>
      <c r="F19" s="177">
        <f t="shared" si="0"/>
        <v>42.09910671409669</v>
      </c>
      <c r="G19" s="177">
        <v>365574.75</v>
      </c>
      <c r="H19" s="177">
        <v>365574.75</v>
      </c>
      <c r="I19" s="178">
        <v>0</v>
      </c>
    </row>
    <row r="20" spans="1:9" ht="36" customHeight="1">
      <c r="A20" s="179">
        <v>750</v>
      </c>
      <c r="B20" s="175" t="s">
        <v>52</v>
      </c>
      <c r="C20" s="176" t="s">
        <v>342</v>
      </c>
      <c r="D20" s="177">
        <v>55000</v>
      </c>
      <c r="E20" s="177">
        <v>0</v>
      </c>
      <c r="F20" s="177">
        <f t="shared" si="0"/>
        <v>0</v>
      </c>
      <c r="G20" s="177">
        <v>0</v>
      </c>
      <c r="H20" s="177">
        <v>0</v>
      </c>
      <c r="I20" s="178">
        <v>0</v>
      </c>
    </row>
    <row r="21" spans="1:9" ht="36" customHeight="1">
      <c r="A21" s="179">
        <v>801</v>
      </c>
      <c r="B21" s="175" t="s">
        <v>101</v>
      </c>
      <c r="C21" s="176" t="s">
        <v>396</v>
      </c>
      <c r="D21" s="177">
        <v>36700</v>
      </c>
      <c r="E21" s="177">
        <v>0</v>
      </c>
      <c r="F21" s="177">
        <f t="shared" si="0"/>
        <v>0</v>
      </c>
      <c r="G21" s="177">
        <v>0</v>
      </c>
      <c r="H21" s="177">
        <v>0</v>
      </c>
      <c r="I21" s="178">
        <v>0</v>
      </c>
    </row>
    <row r="22" spans="1:9" ht="36" customHeight="1">
      <c r="A22" s="179">
        <v>851</v>
      </c>
      <c r="B22" s="175" t="s">
        <v>204</v>
      </c>
      <c r="C22" s="176" t="s">
        <v>388</v>
      </c>
      <c r="D22" s="177">
        <v>174581</v>
      </c>
      <c r="E22" s="177">
        <v>152779.99</v>
      </c>
      <c r="F22" s="177">
        <f t="shared" si="0"/>
        <v>87.51238107239618</v>
      </c>
      <c r="G22" s="177">
        <v>152779.99</v>
      </c>
      <c r="H22" s="177">
        <v>0</v>
      </c>
      <c r="I22" s="178">
        <v>0</v>
      </c>
    </row>
    <row r="23" spans="1:9" ht="36" customHeight="1">
      <c r="A23" s="179">
        <v>852</v>
      </c>
      <c r="B23" s="175" t="s">
        <v>112</v>
      </c>
      <c r="C23" s="176" t="s">
        <v>389</v>
      </c>
      <c r="D23" s="177">
        <v>20000</v>
      </c>
      <c r="E23" s="177">
        <v>20000</v>
      </c>
      <c r="F23" s="177">
        <f t="shared" si="0"/>
        <v>100</v>
      </c>
      <c r="G23" s="177">
        <v>20000</v>
      </c>
      <c r="H23" s="177">
        <v>0</v>
      </c>
      <c r="I23" s="178">
        <v>0</v>
      </c>
    </row>
    <row r="24" spans="1:9" ht="36" customHeight="1">
      <c r="A24" s="179">
        <v>852</v>
      </c>
      <c r="B24" s="175" t="s">
        <v>112</v>
      </c>
      <c r="C24" s="176" t="s">
        <v>390</v>
      </c>
      <c r="D24" s="177">
        <v>51963</v>
      </c>
      <c r="E24" s="177">
        <f>SUM(G24)</f>
        <v>0</v>
      </c>
      <c r="F24" s="177">
        <f t="shared" si="0"/>
        <v>0</v>
      </c>
      <c r="G24" s="177">
        <v>0</v>
      </c>
      <c r="H24" s="177">
        <v>0</v>
      </c>
      <c r="I24" s="178">
        <v>0</v>
      </c>
    </row>
    <row r="25" spans="1:9" ht="33.75" customHeight="1">
      <c r="A25" s="179">
        <v>852</v>
      </c>
      <c r="B25" s="175" t="s">
        <v>112</v>
      </c>
      <c r="C25" s="176" t="s">
        <v>391</v>
      </c>
      <c r="D25" s="177">
        <v>50558</v>
      </c>
      <c r="E25" s="177">
        <f>SUM(G25)</f>
        <v>0</v>
      </c>
      <c r="F25" s="177">
        <f t="shared" si="0"/>
        <v>0</v>
      </c>
      <c r="G25" s="177">
        <v>0</v>
      </c>
      <c r="H25" s="177">
        <v>0</v>
      </c>
      <c r="I25" s="178">
        <v>0</v>
      </c>
    </row>
    <row r="26" spans="1:9" ht="99.75" customHeight="1">
      <c r="A26" s="180" t="s">
        <v>106</v>
      </c>
      <c r="B26" s="175" t="s">
        <v>112</v>
      </c>
      <c r="C26" s="181" t="s">
        <v>339</v>
      </c>
      <c r="D26" s="177">
        <v>4560863</v>
      </c>
      <c r="E26" s="177">
        <v>1632291.75</v>
      </c>
      <c r="F26" s="177">
        <f t="shared" si="0"/>
        <v>35.78909846667177</v>
      </c>
      <c r="G26" s="177">
        <v>1632291.75</v>
      </c>
      <c r="H26" s="177">
        <v>1489465.35</v>
      </c>
      <c r="I26" s="178">
        <v>0</v>
      </c>
    </row>
    <row r="27" spans="1:9" ht="33.75" customHeight="1">
      <c r="A27" s="179">
        <v>854</v>
      </c>
      <c r="B27" s="175" t="s">
        <v>130</v>
      </c>
      <c r="C27" s="176" t="s">
        <v>397</v>
      </c>
      <c r="D27" s="177">
        <v>6000</v>
      </c>
      <c r="E27" s="177">
        <v>5181.84</v>
      </c>
      <c r="F27" s="177">
        <f t="shared" si="0"/>
        <v>86.364</v>
      </c>
      <c r="G27" s="177">
        <v>5181.84</v>
      </c>
      <c r="H27" s="177">
        <v>0</v>
      </c>
      <c r="I27" s="178">
        <v>0</v>
      </c>
    </row>
    <row r="28" spans="1:9" ht="33.75" customHeight="1">
      <c r="A28" s="179">
        <v>854</v>
      </c>
      <c r="B28" s="175" t="s">
        <v>130</v>
      </c>
      <c r="C28" s="176" t="s">
        <v>398</v>
      </c>
      <c r="D28" s="177">
        <v>11000</v>
      </c>
      <c r="E28" s="177">
        <f>SUM(G28)</f>
        <v>0</v>
      </c>
      <c r="F28" s="177">
        <f t="shared" si="0"/>
        <v>0</v>
      </c>
      <c r="G28" s="177">
        <v>0</v>
      </c>
      <c r="H28" s="177">
        <v>0</v>
      </c>
      <c r="I28" s="178">
        <v>0</v>
      </c>
    </row>
    <row r="29" spans="1:9" ht="33.75" customHeight="1">
      <c r="A29" s="179">
        <v>854</v>
      </c>
      <c r="B29" s="175" t="s">
        <v>130</v>
      </c>
      <c r="C29" s="176" t="s">
        <v>399</v>
      </c>
      <c r="D29" s="177">
        <v>44280</v>
      </c>
      <c r="E29" s="177">
        <f>SUM(G29)</f>
        <v>0</v>
      </c>
      <c r="F29" s="177">
        <f t="shared" si="0"/>
        <v>0</v>
      </c>
      <c r="G29" s="177">
        <v>0</v>
      </c>
      <c r="H29" s="177">
        <v>0</v>
      </c>
      <c r="I29" s="178">
        <v>0</v>
      </c>
    </row>
    <row r="30" spans="1:9" ht="36.75" customHeight="1">
      <c r="A30" s="180" t="s">
        <v>128</v>
      </c>
      <c r="B30" s="175" t="s">
        <v>130</v>
      </c>
      <c r="C30" s="176" t="s">
        <v>400</v>
      </c>
      <c r="D30" s="177">
        <v>40000</v>
      </c>
      <c r="E30" s="177">
        <v>0</v>
      </c>
      <c r="F30" s="177">
        <f t="shared" si="0"/>
        <v>0</v>
      </c>
      <c r="G30" s="177">
        <v>0</v>
      </c>
      <c r="H30" s="177">
        <v>0</v>
      </c>
      <c r="I30" s="178">
        <v>0</v>
      </c>
    </row>
    <row r="31" spans="1:9" ht="22.5" customHeight="1" thickBot="1">
      <c r="A31" s="367" t="s">
        <v>311</v>
      </c>
      <c r="B31" s="368"/>
      <c r="C31" s="368"/>
      <c r="D31" s="53">
        <f>SUM(D10:D30)</f>
        <v>21489677</v>
      </c>
      <c r="E31" s="53">
        <f>SUM(E10:E30)</f>
        <v>3730370.0599999996</v>
      </c>
      <c r="F31" s="53">
        <f t="shared" si="0"/>
        <v>17.358893109468326</v>
      </c>
      <c r="G31" s="53">
        <f>SUM(G10:G30)</f>
        <v>3730370.0599999996</v>
      </c>
      <c r="H31" s="53">
        <f>SUM(H10:H30)</f>
        <v>2140496.19</v>
      </c>
      <c r="I31" s="54">
        <f>SUM(I11:I25)</f>
        <v>0</v>
      </c>
    </row>
    <row r="32" spans="1:9" ht="53.25" customHeight="1">
      <c r="A32" s="369"/>
      <c r="B32" s="369"/>
      <c r="C32" s="369"/>
      <c r="D32" s="369"/>
      <c r="E32" s="369"/>
      <c r="F32" s="369"/>
      <c r="G32" s="369"/>
      <c r="H32" s="369"/>
      <c r="I32" s="369"/>
    </row>
    <row r="33" spans="1:9" ht="12.75">
      <c r="A33" s="26"/>
      <c r="B33" s="26"/>
      <c r="C33" s="26"/>
      <c r="D33" s="26"/>
      <c r="E33" s="26"/>
      <c r="F33" s="26"/>
      <c r="G33" s="26"/>
      <c r="H33" s="26"/>
      <c r="I33" s="26"/>
    </row>
  </sheetData>
  <sheetProtection/>
  <mergeCells count="15">
    <mergeCell ref="A31:C31"/>
    <mergeCell ref="A32:I32"/>
    <mergeCell ref="A1:I1"/>
    <mergeCell ref="A2:I2"/>
    <mergeCell ref="A3:A8"/>
    <mergeCell ref="B3:B8"/>
    <mergeCell ref="C3:C8"/>
    <mergeCell ref="D3:D8"/>
    <mergeCell ref="E3:E8"/>
    <mergeCell ref="F3:F8"/>
    <mergeCell ref="G3:I4"/>
    <mergeCell ref="G5:G8"/>
    <mergeCell ref="H5:H6"/>
    <mergeCell ref="I5:I8"/>
    <mergeCell ref="H7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&amp;R&amp;"Times New Roman,Normalny"Załącznik Nr 5
do Informacji o przebiegu wykonania budżetu 
Powiatu Opatowskiego za I półrocze 2014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M18"/>
  <sheetViews>
    <sheetView workbookViewId="0" topLeftCell="A1">
      <pane ySplit="1830" topLeftCell="A1" activePane="bottomLeft" state="split"/>
      <selection pane="topLeft" activeCell="J6" sqref="J6:K7"/>
      <selection pane="bottomLeft" activeCell="O14" sqref="O14"/>
    </sheetView>
  </sheetViews>
  <sheetFormatPr defaultColWidth="9.33203125" defaultRowHeight="12.75"/>
  <cols>
    <col min="1" max="1" width="5.66015625" style="21" customWidth="1"/>
    <col min="2" max="2" width="9" style="21" customWidth="1"/>
    <col min="3" max="3" width="28.83203125" style="21" customWidth="1"/>
    <col min="4" max="4" width="14.66015625" style="21" customWidth="1"/>
    <col min="5" max="5" width="18.66015625" style="21" customWidth="1"/>
    <col min="6" max="6" width="15.5" style="21" customWidth="1"/>
    <col min="7" max="7" width="11" style="21" bestFit="1" customWidth="1"/>
    <col min="8" max="8" width="16.66015625" style="21" customWidth="1"/>
    <col min="9" max="9" width="16.16015625" style="21" customWidth="1"/>
    <col min="10" max="10" width="11.66015625" style="21" customWidth="1"/>
    <col min="11" max="11" width="15.33203125" style="21" customWidth="1"/>
    <col min="12" max="16384" width="9.33203125" style="21" customWidth="1"/>
  </cols>
  <sheetData>
    <row r="1" spans="1:13" ht="12.75">
      <c r="A1" s="22"/>
      <c r="B1" s="22"/>
      <c r="C1" s="22"/>
      <c r="D1" s="22"/>
      <c r="E1" s="22"/>
      <c r="F1" s="22"/>
      <c r="G1" s="22"/>
      <c r="H1" s="22"/>
      <c r="I1" s="22"/>
      <c r="J1" s="25"/>
      <c r="K1" s="24"/>
      <c r="L1" s="23"/>
      <c r="M1" s="23"/>
    </row>
    <row r="2" spans="1:13" ht="12.75">
      <c r="A2" s="22"/>
      <c r="B2" s="22"/>
      <c r="C2" s="22"/>
      <c r="D2" s="22"/>
      <c r="E2" s="22"/>
      <c r="F2" s="22"/>
      <c r="G2" s="22"/>
      <c r="H2" s="22"/>
      <c r="I2" s="22"/>
      <c r="J2" s="25"/>
      <c r="K2" s="24"/>
      <c r="L2" s="23"/>
      <c r="M2" s="23"/>
    </row>
    <row r="3" spans="1:11" ht="29.25" customHeight="1">
      <c r="A3" s="373" t="s">
        <v>368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</row>
    <row r="4" spans="1:11" ht="12.75">
      <c r="A4" s="374"/>
      <c r="B4" s="374"/>
      <c r="C4" s="374"/>
      <c r="D4" s="374"/>
      <c r="E4" s="374"/>
      <c r="F4" s="374"/>
      <c r="G4" s="374"/>
      <c r="H4" s="374"/>
      <c r="I4" s="374"/>
      <c r="J4" s="374"/>
      <c r="K4" s="374"/>
    </row>
    <row r="5" spans="1:11" ht="13.5" thickBot="1">
      <c r="A5" s="375"/>
      <c r="B5" s="375"/>
      <c r="C5" s="375"/>
      <c r="D5" s="375"/>
      <c r="E5" s="375"/>
      <c r="F5" s="375"/>
      <c r="G5" s="375"/>
      <c r="H5" s="375"/>
      <c r="I5" s="375"/>
      <c r="J5" s="375"/>
      <c r="K5" s="375"/>
    </row>
    <row r="6" spans="1:11" s="22" customFormat="1" ht="68.25" customHeight="1">
      <c r="A6" s="182" t="s">
        <v>310</v>
      </c>
      <c r="B6" s="183" t="s">
        <v>334</v>
      </c>
      <c r="C6" s="183" t="s">
        <v>333</v>
      </c>
      <c r="D6" s="183" t="s">
        <v>369</v>
      </c>
      <c r="E6" s="183" t="s">
        <v>332</v>
      </c>
      <c r="F6" s="183" t="s">
        <v>370</v>
      </c>
      <c r="G6" s="183" t="s">
        <v>331</v>
      </c>
      <c r="H6" s="183" t="s">
        <v>317</v>
      </c>
      <c r="I6" s="183" t="s">
        <v>371</v>
      </c>
      <c r="J6" s="183" t="s">
        <v>331</v>
      </c>
      <c r="K6" s="184" t="s">
        <v>372</v>
      </c>
    </row>
    <row r="7" spans="1:11" ht="12.75">
      <c r="A7" s="185">
        <v>1</v>
      </c>
      <c r="B7" s="186">
        <v>2</v>
      </c>
      <c r="C7" s="186">
        <v>3</v>
      </c>
      <c r="D7" s="187">
        <v>4</v>
      </c>
      <c r="E7" s="186">
        <v>5</v>
      </c>
      <c r="F7" s="186">
        <v>6</v>
      </c>
      <c r="G7" s="186">
        <v>7</v>
      </c>
      <c r="H7" s="186">
        <v>8</v>
      </c>
      <c r="I7" s="186">
        <v>9</v>
      </c>
      <c r="J7" s="186">
        <v>10</v>
      </c>
      <c r="K7" s="188">
        <v>11</v>
      </c>
    </row>
    <row r="8" spans="1:11" ht="31.5" customHeight="1">
      <c r="A8" s="189">
        <v>1</v>
      </c>
      <c r="B8" s="190" t="s">
        <v>330</v>
      </c>
      <c r="C8" s="191" t="s">
        <v>326</v>
      </c>
      <c r="D8" s="192">
        <v>0</v>
      </c>
      <c r="E8" s="193">
        <v>40000</v>
      </c>
      <c r="F8" s="194">
        <v>12806.46</v>
      </c>
      <c r="G8" s="194">
        <f aca="true" t="shared" si="0" ref="G8:G17">SUM(F8/E8)*100</f>
        <v>32.016149999999996</v>
      </c>
      <c r="H8" s="195">
        <v>40000</v>
      </c>
      <c r="I8" s="196">
        <v>12631.32</v>
      </c>
      <c r="J8" s="196">
        <f aca="true" t="shared" si="1" ref="J8:J17">SUM(I8/H8)*100</f>
        <v>31.5783</v>
      </c>
      <c r="K8" s="197">
        <f aca="true" t="shared" si="2" ref="K8:K16">SUM(F8-I8)</f>
        <v>175.13999999999942</v>
      </c>
    </row>
    <row r="9" spans="1:11" ht="30.75" customHeight="1">
      <c r="A9" s="189">
        <v>2</v>
      </c>
      <c r="B9" s="198" t="s">
        <v>329</v>
      </c>
      <c r="C9" s="191" t="s">
        <v>326</v>
      </c>
      <c r="D9" s="192">
        <v>0</v>
      </c>
      <c r="E9" s="193">
        <v>90000</v>
      </c>
      <c r="F9" s="194">
        <v>22438</v>
      </c>
      <c r="G9" s="194">
        <f t="shared" si="0"/>
        <v>24.93111111111111</v>
      </c>
      <c r="H9" s="195">
        <v>90000</v>
      </c>
      <c r="I9" s="196">
        <v>17440.63</v>
      </c>
      <c r="J9" s="196">
        <f t="shared" si="1"/>
        <v>19.37847777777778</v>
      </c>
      <c r="K9" s="197">
        <f t="shared" si="2"/>
        <v>4997.369999999999</v>
      </c>
    </row>
    <row r="10" spans="1:11" ht="31.5" customHeight="1">
      <c r="A10" s="189">
        <v>3</v>
      </c>
      <c r="B10" s="198" t="s">
        <v>328</v>
      </c>
      <c r="C10" s="191" t="s">
        <v>326</v>
      </c>
      <c r="D10" s="192">
        <v>0</v>
      </c>
      <c r="E10" s="193">
        <v>260000</v>
      </c>
      <c r="F10" s="194">
        <v>133475.46</v>
      </c>
      <c r="G10" s="194">
        <f t="shared" si="0"/>
        <v>51.33671538461538</v>
      </c>
      <c r="H10" s="195">
        <v>260000</v>
      </c>
      <c r="I10" s="196">
        <v>62672.31</v>
      </c>
      <c r="J10" s="196">
        <f t="shared" si="1"/>
        <v>24.104734615384615</v>
      </c>
      <c r="K10" s="197">
        <f t="shared" si="2"/>
        <v>70803.15</v>
      </c>
    </row>
    <row r="11" spans="1:11" ht="30" customHeight="1">
      <c r="A11" s="189">
        <v>4</v>
      </c>
      <c r="B11" s="198" t="s">
        <v>327</v>
      </c>
      <c r="C11" s="191" t="s">
        <v>326</v>
      </c>
      <c r="D11" s="192">
        <v>0</v>
      </c>
      <c r="E11" s="193">
        <v>30000</v>
      </c>
      <c r="F11" s="194">
        <v>5351</v>
      </c>
      <c r="G11" s="194">
        <f t="shared" si="0"/>
        <v>17.836666666666666</v>
      </c>
      <c r="H11" s="195">
        <v>30000</v>
      </c>
      <c r="I11" s="196">
        <v>2568.07</v>
      </c>
      <c r="J11" s="196">
        <f t="shared" si="1"/>
        <v>8.560233333333333</v>
      </c>
      <c r="K11" s="197">
        <f t="shared" si="2"/>
        <v>2782.93</v>
      </c>
    </row>
    <row r="12" spans="1:11" ht="42.75" customHeight="1">
      <c r="A12" s="189">
        <v>5</v>
      </c>
      <c r="B12" s="198" t="s">
        <v>325</v>
      </c>
      <c r="C12" s="191" t="s">
        <v>373</v>
      </c>
      <c r="D12" s="192">
        <v>0</v>
      </c>
      <c r="E12" s="193">
        <v>83875</v>
      </c>
      <c r="F12" s="194">
        <v>54133.98</v>
      </c>
      <c r="G12" s="194">
        <f t="shared" si="0"/>
        <v>64.54125782414307</v>
      </c>
      <c r="H12" s="195">
        <v>83875</v>
      </c>
      <c r="I12" s="196">
        <v>42104.27</v>
      </c>
      <c r="J12" s="196">
        <f t="shared" si="1"/>
        <v>50.198831594634875</v>
      </c>
      <c r="K12" s="197">
        <f t="shared" si="2"/>
        <v>12029.710000000006</v>
      </c>
    </row>
    <row r="13" spans="1:11" ht="43.5" customHeight="1">
      <c r="A13" s="189">
        <v>6</v>
      </c>
      <c r="B13" s="199" t="s">
        <v>324</v>
      </c>
      <c r="C13" s="191" t="s">
        <v>373</v>
      </c>
      <c r="D13" s="192">
        <v>0</v>
      </c>
      <c r="E13" s="193">
        <v>42000</v>
      </c>
      <c r="F13" s="194">
        <v>19761</v>
      </c>
      <c r="G13" s="194">
        <f t="shared" si="0"/>
        <v>47.05</v>
      </c>
      <c r="H13" s="195">
        <v>42000</v>
      </c>
      <c r="I13" s="196">
        <v>19761</v>
      </c>
      <c r="J13" s="196">
        <f t="shared" si="1"/>
        <v>47.05</v>
      </c>
      <c r="K13" s="197">
        <f t="shared" si="2"/>
        <v>0</v>
      </c>
    </row>
    <row r="14" spans="1:11" ht="43.5" customHeight="1">
      <c r="A14" s="189">
        <v>7</v>
      </c>
      <c r="B14" s="199" t="s">
        <v>323</v>
      </c>
      <c r="C14" s="191" t="s">
        <v>373</v>
      </c>
      <c r="D14" s="192">
        <v>0</v>
      </c>
      <c r="E14" s="193">
        <v>6000</v>
      </c>
      <c r="F14" s="194">
        <v>0</v>
      </c>
      <c r="G14" s="194">
        <f t="shared" si="0"/>
        <v>0</v>
      </c>
      <c r="H14" s="195">
        <v>6000</v>
      </c>
      <c r="I14" s="196">
        <v>0</v>
      </c>
      <c r="J14" s="196">
        <f t="shared" si="1"/>
        <v>0</v>
      </c>
      <c r="K14" s="197">
        <f t="shared" si="2"/>
        <v>0</v>
      </c>
    </row>
    <row r="15" spans="1:11" ht="41.25" customHeight="1">
      <c r="A15" s="189">
        <v>8</v>
      </c>
      <c r="B15" s="199" t="s">
        <v>322</v>
      </c>
      <c r="C15" s="191" t="s">
        <v>320</v>
      </c>
      <c r="D15" s="192">
        <v>0</v>
      </c>
      <c r="E15" s="193">
        <v>166500</v>
      </c>
      <c r="F15" s="194">
        <v>62358</v>
      </c>
      <c r="G15" s="194">
        <f t="shared" si="0"/>
        <v>37.45225225225226</v>
      </c>
      <c r="H15" s="195">
        <v>166500</v>
      </c>
      <c r="I15" s="196">
        <v>62893.97</v>
      </c>
      <c r="J15" s="196">
        <f t="shared" si="1"/>
        <v>37.77415615615616</v>
      </c>
      <c r="K15" s="197">
        <f t="shared" si="2"/>
        <v>-535.9700000000012</v>
      </c>
    </row>
    <row r="16" spans="1:11" ht="44.25" customHeight="1">
      <c r="A16" s="189">
        <v>9</v>
      </c>
      <c r="B16" s="199" t="s">
        <v>321</v>
      </c>
      <c r="C16" s="191" t="s">
        <v>320</v>
      </c>
      <c r="D16" s="192">
        <v>0</v>
      </c>
      <c r="E16" s="193">
        <v>60000</v>
      </c>
      <c r="F16" s="194">
        <v>29053.5</v>
      </c>
      <c r="G16" s="194">
        <f t="shared" si="0"/>
        <v>48.4225</v>
      </c>
      <c r="H16" s="195">
        <v>60000</v>
      </c>
      <c r="I16" s="196">
        <v>19969.28</v>
      </c>
      <c r="J16" s="196">
        <f t="shared" si="1"/>
        <v>33.28213333333333</v>
      </c>
      <c r="K16" s="197">
        <f t="shared" si="2"/>
        <v>9084.220000000001</v>
      </c>
    </row>
    <row r="17" spans="1:11" ht="21.75" customHeight="1" thickBot="1">
      <c r="A17" s="200"/>
      <c r="B17" s="201"/>
      <c r="C17" s="202" t="s">
        <v>311</v>
      </c>
      <c r="D17" s="203">
        <f>SUM(D8:D16)</f>
        <v>0</v>
      </c>
      <c r="E17" s="204">
        <f>SUM(E8:E16)</f>
        <v>778375</v>
      </c>
      <c r="F17" s="204">
        <f>SUM(F8:F16)</f>
        <v>339377.4</v>
      </c>
      <c r="G17" s="204">
        <f t="shared" si="0"/>
        <v>43.600757989401004</v>
      </c>
      <c r="H17" s="204">
        <f>SUM(H8:H16)</f>
        <v>778375</v>
      </c>
      <c r="I17" s="204">
        <f>SUM(I8:I16)</f>
        <v>240040.85</v>
      </c>
      <c r="J17" s="204">
        <f t="shared" si="1"/>
        <v>30.838715272201707</v>
      </c>
      <c r="K17" s="205">
        <f>SUM(K8:K16)</f>
        <v>99336.54999999999</v>
      </c>
    </row>
    <row r="18" spans="1:11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</sheetData>
  <sheetProtection/>
  <mergeCells count="2">
    <mergeCell ref="A3:K4"/>
    <mergeCell ref="A5:K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headerFooter alignWithMargins="0">
    <oddHeader xml:space="preserve">&amp;R&amp;"Times New Roman,Normalny"Załącznik Nr 6
do Informacji o przebiegu wykonania budżetu
Powiatu Opatowskiego za I półrocze 2014 r.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19"/>
  <sheetViews>
    <sheetView zoomScalePageLayoutView="0" workbookViewId="0" topLeftCell="A1">
      <selection activeCell="D19" sqref="D19"/>
    </sheetView>
  </sheetViews>
  <sheetFormatPr defaultColWidth="9.33203125" defaultRowHeight="12.75"/>
  <cols>
    <col min="1" max="1" width="8.16015625" style="0" customWidth="1"/>
    <col min="2" max="2" width="10.83203125" style="0" customWidth="1"/>
    <col min="3" max="3" width="26.5" style="0" customWidth="1"/>
    <col min="4" max="4" width="18.83203125" style="0" customWidth="1"/>
    <col min="5" max="5" width="22.5" style="0" customWidth="1"/>
    <col min="6" max="6" width="13.66015625" style="0" customWidth="1"/>
  </cols>
  <sheetData>
    <row r="1" spans="1:6" ht="39" customHeight="1">
      <c r="A1" s="243" t="s">
        <v>383</v>
      </c>
      <c r="B1" s="243"/>
      <c r="C1" s="243"/>
      <c r="D1" s="243"/>
      <c r="E1" s="243"/>
      <c r="F1" s="243"/>
    </row>
    <row r="2" spans="1:6" ht="13.5" thickBot="1">
      <c r="A2" s="356"/>
      <c r="B2" s="356"/>
      <c r="C2" s="356"/>
      <c r="D2" s="356"/>
      <c r="E2" s="356"/>
      <c r="F2" s="356"/>
    </row>
    <row r="3" spans="1:6" ht="12.75">
      <c r="A3" s="382" t="s">
        <v>0</v>
      </c>
      <c r="B3" s="384" t="s">
        <v>1</v>
      </c>
      <c r="C3" s="384" t="s">
        <v>335</v>
      </c>
      <c r="D3" s="384" t="s">
        <v>151</v>
      </c>
      <c r="E3" s="384" t="s">
        <v>401</v>
      </c>
      <c r="F3" s="387" t="s">
        <v>145</v>
      </c>
    </row>
    <row r="4" spans="1:6" ht="12.75">
      <c r="A4" s="383"/>
      <c r="B4" s="385"/>
      <c r="C4" s="385"/>
      <c r="D4" s="385"/>
      <c r="E4" s="386"/>
      <c r="F4" s="388"/>
    </row>
    <row r="5" spans="1:6" ht="12.75">
      <c r="A5" s="206" t="s">
        <v>4</v>
      </c>
      <c r="B5" s="207" t="s">
        <v>5</v>
      </c>
      <c r="C5" s="207" t="s">
        <v>6</v>
      </c>
      <c r="D5" s="208" t="s">
        <v>7</v>
      </c>
      <c r="E5" s="207" t="s">
        <v>251</v>
      </c>
      <c r="F5" s="209" t="s">
        <v>250</v>
      </c>
    </row>
    <row r="6" spans="1:6" ht="31.5" customHeight="1">
      <c r="A6" s="378" t="s">
        <v>66</v>
      </c>
      <c r="B6" s="175"/>
      <c r="C6" s="176" t="s">
        <v>67</v>
      </c>
      <c r="D6" s="177">
        <f>SUM(D7:D7)</f>
        <v>5000</v>
      </c>
      <c r="E6" s="177">
        <f>SUM(E7:E7)</f>
        <v>5000</v>
      </c>
      <c r="F6" s="178">
        <f>SUM(E6/D6)*100</f>
        <v>100</v>
      </c>
    </row>
    <row r="7" spans="1:6" ht="18.75" customHeight="1">
      <c r="A7" s="379"/>
      <c r="B7" s="175" t="s">
        <v>224</v>
      </c>
      <c r="C7" s="176" t="s">
        <v>70</v>
      </c>
      <c r="D7" s="210">
        <v>5000</v>
      </c>
      <c r="E7" s="177">
        <v>5000</v>
      </c>
      <c r="F7" s="178">
        <f aca="true" t="shared" si="0" ref="F7:F19">SUM(E7/D7)*100</f>
        <v>100</v>
      </c>
    </row>
    <row r="8" spans="1:6" ht="20.25" customHeight="1">
      <c r="A8" s="180" t="s">
        <v>93</v>
      </c>
      <c r="B8" s="175"/>
      <c r="C8" s="176" t="s">
        <v>94</v>
      </c>
      <c r="D8" s="211">
        <f>SUM(D9:D10)</f>
        <v>1426000</v>
      </c>
      <c r="E8" s="211">
        <f>SUM(E9:E10)</f>
        <v>543502.7</v>
      </c>
      <c r="F8" s="178">
        <f t="shared" si="0"/>
        <v>38.113793828892</v>
      </c>
    </row>
    <row r="9" spans="1:6" ht="21.75" customHeight="1">
      <c r="A9" s="380"/>
      <c r="B9" s="175" t="s">
        <v>211</v>
      </c>
      <c r="C9" s="176" t="s">
        <v>210</v>
      </c>
      <c r="D9" s="210">
        <v>210000</v>
      </c>
      <c r="E9" s="177">
        <v>47112</v>
      </c>
      <c r="F9" s="178">
        <f t="shared" si="0"/>
        <v>22.434285714285714</v>
      </c>
    </row>
    <row r="10" spans="1:6" ht="22.5" customHeight="1">
      <c r="A10" s="381"/>
      <c r="B10" s="175" t="s">
        <v>97</v>
      </c>
      <c r="C10" s="176" t="s">
        <v>98</v>
      </c>
      <c r="D10" s="210">
        <v>1216000</v>
      </c>
      <c r="E10" s="177">
        <v>496390.7</v>
      </c>
      <c r="F10" s="178">
        <f t="shared" si="0"/>
        <v>40.82160361842105</v>
      </c>
    </row>
    <row r="11" spans="1:6" ht="21" customHeight="1">
      <c r="A11" s="378" t="s">
        <v>106</v>
      </c>
      <c r="B11" s="175"/>
      <c r="C11" s="176" t="s">
        <v>107</v>
      </c>
      <c r="D11" s="211">
        <f>SUM(D12:D13)</f>
        <v>205000</v>
      </c>
      <c r="E11" s="211">
        <f>SUM(E12:E13)</f>
        <v>98055.25</v>
      </c>
      <c r="F11" s="178">
        <f t="shared" si="0"/>
        <v>47.83182926829268</v>
      </c>
    </row>
    <row r="12" spans="1:6" ht="32.25" customHeight="1">
      <c r="A12" s="379"/>
      <c r="B12" s="175" t="s">
        <v>108</v>
      </c>
      <c r="C12" s="176" t="s">
        <v>109</v>
      </c>
      <c r="D12" s="210">
        <v>110000</v>
      </c>
      <c r="E12" s="177">
        <v>45061.1</v>
      </c>
      <c r="F12" s="178">
        <f t="shared" si="0"/>
        <v>40.964636363636366</v>
      </c>
    </row>
    <row r="13" spans="1:6" ht="21.75" customHeight="1">
      <c r="A13" s="379"/>
      <c r="B13" s="175" t="s">
        <v>114</v>
      </c>
      <c r="C13" s="176" t="s">
        <v>115</v>
      </c>
      <c r="D13" s="210">
        <v>95000</v>
      </c>
      <c r="E13" s="177">
        <v>52994.15</v>
      </c>
      <c r="F13" s="178">
        <f t="shared" si="0"/>
        <v>55.78331578947369</v>
      </c>
    </row>
    <row r="14" spans="1:6" ht="33.75" customHeight="1">
      <c r="A14" s="378" t="s">
        <v>117</v>
      </c>
      <c r="B14" s="175"/>
      <c r="C14" s="176" t="s">
        <v>118</v>
      </c>
      <c r="D14" s="211">
        <f>SUM(D15:D15)</f>
        <v>137520</v>
      </c>
      <c r="E14" s="211">
        <f>SUM(E15:E15)</f>
        <v>64390</v>
      </c>
      <c r="F14" s="178">
        <f t="shared" si="0"/>
        <v>46.82228039557882</v>
      </c>
    </row>
    <row r="15" spans="1:6" ht="42" customHeight="1">
      <c r="A15" s="379"/>
      <c r="B15" s="175" t="s">
        <v>158</v>
      </c>
      <c r="C15" s="176" t="s">
        <v>159</v>
      </c>
      <c r="D15" s="210">
        <v>137520</v>
      </c>
      <c r="E15" s="177">
        <v>64390</v>
      </c>
      <c r="F15" s="178">
        <f t="shared" si="0"/>
        <v>46.82228039557882</v>
      </c>
    </row>
    <row r="16" spans="1:6" ht="30" customHeight="1">
      <c r="A16" s="378" t="s">
        <v>160</v>
      </c>
      <c r="B16" s="175"/>
      <c r="C16" s="176" t="s">
        <v>162</v>
      </c>
      <c r="D16" s="211">
        <f>SUM(D17:D18)</f>
        <v>57000</v>
      </c>
      <c r="E16" s="177">
        <v>0</v>
      </c>
      <c r="F16" s="178">
        <f t="shared" si="0"/>
        <v>0</v>
      </c>
    </row>
    <row r="17" spans="1:6" ht="18" customHeight="1">
      <c r="A17" s="378"/>
      <c r="B17" s="175" t="s">
        <v>189</v>
      </c>
      <c r="C17" s="212" t="s">
        <v>188</v>
      </c>
      <c r="D17" s="177">
        <v>17000</v>
      </c>
      <c r="E17" s="177">
        <v>0</v>
      </c>
      <c r="F17" s="178">
        <f>SUM(E17/D17)*100</f>
        <v>0</v>
      </c>
    </row>
    <row r="18" spans="1:6" ht="30.75" customHeight="1">
      <c r="A18" s="378"/>
      <c r="B18" s="175" t="s">
        <v>187</v>
      </c>
      <c r="C18" s="212" t="s">
        <v>186</v>
      </c>
      <c r="D18" s="177">
        <v>40000</v>
      </c>
      <c r="E18" s="177">
        <v>0</v>
      </c>
      <c r="F18" s="178">
        <f t="shared" si="0"/>
        <v>0</v>
      </c>
    </row>
    <row r="19" spans="1:6" ht="21.75" customHeight="1" thickBot="1">
      <c r="A19" s="376" t="s">
        <v>311</v>
      </c>
      <c r="B19" s="377"/>
      <c r="C19" s="377"/>
      <c r="D19" s="213">
        <f>SUM(D6+D8+D11+D14+D16)</f>
        <v>1830520</v>
      </c>
      <c r="E19" s="213">
        <f>SUM(E6+E8+E11+E14+E16)</f>
        <v>710947.95</v>
      </c>
      <c r="F19" s="54">
        <f t="shared" si="0"/>
        <v>38.838578655245506</v>
      </c>
    </row>
  </sheetData>
  <sheetProtection/>
  <mergeCells count="14">
    <mergeCell ref="A1:F1"/>
    <mergeCell ref="A2:F2"/>
    <mergeCell ref="A3:A4"/>
    <mergeCell ref="B3:B4"/>
    <mergeCell ref="C3:C4"/>
    <mergeCell ref="D3:D4"/>
    <mergeCell ref="E3:E4"/>
    <mergeCell ref="F3:F4"/>
    <mergeCell ref="A19:C19"/>
    <mergeCell ref="A6:A7"/>
    <mergeCell ref="A9:A10"/>
    <mergeCell ref="A11:A13"/>
    <mergeCell ref="A14:A15"/>
    <mergeCell ref="A16:A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&amp;R&amp;"Times New Roman,Normalny"Załącznik Nr 7
do Informacji o przebiegu wykonania budżetu
Powiatu Opatowskiego za I półrocze 2014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K26"/>
  <sheetViews>
    <sheetView zoomScalePageLayoutView="0" workbookViewId="0" topLeftCell="A1">
      <selection activeCell="N15" sqref="N15"/>
    </sheetView>
  </sheetViews>
  <sheetFormatPr defaultColWidth="9.33203125" defaultRowHeight="12.75"/>
  <cols>
    <col min="1" max="1" width="5.66015625" style="0" customWidth="1"/>
    <col min="2" max="2" width="12.16015625" style="0" customWidth="1"/>
    <col min="3" max="3" width="19" style="0" customWidth="1"/>
    <col min="4" max="4" width="21.5" style="0" customWidth="1"/>
    <col min="6" max="6" width="15.5" style="0" customWidth="1"/>
    <col min="7" max="7" width="14" style="0" customWidth="1"/>
    <col min="9" max="9" width="13.33203125" style="0" customWidth="1"/>
    <col min="10" max="10" width="32.5" style="0" customWidth="1"/>
  </cols>
  <sheetData>
    <row r="1" spans="1:10" ht="12.75">
      <c r="A1" s="55"/>
      <c r="B1" s="55"/>
      <c r="C1" s="55"/>
      <c r="D1" s="55"/>
      <c r="E1" s="55"/>
      <c r="F1" s="55"/>
      <c r="G1" s="55"/>
      <c r="H1" s="55"/>
      <c r="I1" s="55"/>
      <c r="J1" s="55"/>
    </row>
    <row r="2" spans="1:10" ht="12.75">
      <c r="A2" s="389" t="s">
        <v>343</v>
      </c>
      <c r="B2" s="389"/>
      <c r="C2" s="389"/>
      <c r="D2" s="389"/>
      <c r="E2" s="389"/>
      <c r="F2" s="389"/>
      <c r="G2" s="389"/>
      <c r="H2" s="389"/>
      <c r="I2" s="389"/>
      <c r="J2" s="389"/>
    </row>
    <row r="3" spans="1:10" ht="12.75">
      <c r="A3" s="214"/>
      <c r="B3" s="214"/>
      <c r="C3" s="214"/>
      <c r="D3" s="214"/>
      <c r="E3" s="214"/>
      <c r="F3" s="214"/>
      <c r="G3" s="214"/>
      <c r="H3" s="214"/>
      <c r="I3" s="214"/>
      <c r="J3" s="214"/>
    </row>
    <row r="4" spans="1:10" ht="12.75">
      <c r="A4" s="390" t="s">
        <v>374</v>
      </c>
      <c r="B4" s="391"/>
      <c r="C4" s="391"/>
      <c r="D4" s="391"/>
      <c r="E4" s="391"/>
      <c r="F4" s="391"/>
      <c r="G4" s="391"/>
      <c r="H4" s="391"/>
      <c r="I4" s="391"/>
      <c r="J4" s="391"/>
    </row>
    <row r="5" spans="1:10" ht="13.5" thickBot="1">
      <c r="A5" s="392"/>
      <c r="B5" s="392"/>
      <c r="C5" s="392"/>
      <c r="D5" s="392"/>
      <c r="E5" s="392"/>
      <c r="F5" s="392"/>
      <c r="G5" s="392"/>
      <c r="H5" s="392"/>
      <c r="I5" s="392"/>
      <c r="J5" s="392"/>
    </row>
    <row r="6" spans="1:10" ht="12.75">
      <c r="A6" s="393" t="s">
        <v>310</v>
      </c>
      <c r="B6" s="396" t="s">
        <v>344</v>
      </c>
      <c r="C6" s="397"/>
      <c r="D6" s="402" t="s">
        <v>345</v>
      </c>
      <c r="E6" s="405" t="s">
        <v>346</v>
      </c>
      <c r="F6" s="405" t="s">
        <v>347</v>
      </c>
      <c r="G6" s="407" t="s">
        <v>348</v>
      </c>
      <c r="H6" s="410" t="s">
        <v>349</v>
      </c>
      <c r="I6" s="410" t="s">
        <v>350</v>
      </c>
      <c r="J6" s="422" t="s">
        <v>351</v>
      </c>
    </row>
    <row r="7" spans="1:10" ht="12.75">
      <c r="A7" s="394"/>
      <c r="B7" s="398"/>
      <c r="C7" s="399"/>
      <c r="D7" s="403"/>
      <c r="E7" s="406"/>
      <c r="F7" s="406"/>
      <c r="G7" s="408"/>
      <c r="H7" s="411"/>
      <c r="I7" s="411"/>
      <c r="J7" s="423"/>
    </row>
    <row r="8" spans="1:10" ht="12.75">
      <c r="A8" s="394"/>
      <c r="B8" s="398"/>
      <c r="C8" s="399"/>
      <c r="D8" s="403"/>
      <c r="E8" s="406"/>
      <c r="F8" s="406"/>
      <c r="G8" s="408"/>
      <c r="H8" s="411"/>
      <c r="I8" s="411"/>
      <c r="J8" s="423"/>
    </row>
    <row r="9" spans="1:10" ht="12.75">
      <c r="A9" s="394"/>
      <c r="B9" s="398"/>
      <c r="C9" s="399"/>
      <c r="D9" s="403"/>
      <c r="E9" s="406"/>
      <c r="F9" s="406"/>
      <c r="G9" s="408"/>
      <c r="H9" s="411"/>
      <c r="I9" s="411"/>
      <c r="J9" s="423"/>
    </row>
    <row r="10" spans="1:10" ht="12.75">
      <c r="A10" s="394"/>
      <c r="B10" s="398"/>
      <c r="C10" s="399"/>
      <c r="D10" s="403"/>
      <c r="E10" s="406"/>
      <c r="F10" s="406"/>
      <c r="G10" s="408"/>
      <c r="H10" s="411"/>
      <c r="I10" s="411"/>
      <c r="J10" s="423"/>
    </row>
    <row r="11" spans="1:10" ht="12.75">
      <c r="A11" s="395"/>
      <c r="B11" s="400"/>
      <c r="C11" s="401"/>
      <c r="D11" s="404"/>
      <c r="E11" s="406"/>
      <c r="F11" s="406"/>
      <c r="G11" s="409"/>
      <c r="H11" s="412"/>
      <c r="I11" s="412"/>
      <c r="J11" s="424"/>
    </row>
    <row r="12" spans="1:10" ht="12.75">
      <c r="A12" s="215" t="s">
        <v>4</v>
      </c>
      <c r="B12" s="425" t="s">
        <v>5</v>
      </c>
      <c r="C12" s="426"/>
      <c r="D12" s="216" t="s">
        <v>6</v>
      </c>
      <c r="E12" s="216" t="s">
        <v>7</v>
      </c>
      <c r="F12" s="216" t="s">
        <v>251</v>
      </c>
      <c r="G12" s="216" t="s">
        <v>250</v>
      </c>
      <c r="H12" s="216" t="s">
        <v>249</v>
      </c>
      <c r="I12" s="217" t="s">
        <v>248</v>
      </c>
      <c r="J12" s="218" t="s">
        <v>247</v>
      </c>
    </row>
    <row r="13" spans="1:10" ht="18" customHeight="1">
      <c r="A13" s="219" t="s">
        <v>287</v>
      </c>
      <c r="B13" s="427" t="s">
        <v>352</v>
      </c>
      <c r="C13" s="428"/>
      <c r="D13" s="220">
        <v>0</v>
      </c>
      <c r="E13" s="220">
        <v>0</v>
      </c>
      <c r="F13" s="220">
        <v>0</v>
      </c>
      <c r="G13" s="220">
        <v>0</v>
      </c>
      <c r="H13" s="220">
        <v>0</v>
      </c>
      <c r="I13" s="221">
        <v>0</v>
      </c>
      <c r="J13" s="222">
        <v>0</v>
      </c>
    </row>
    <row r="14" spans="1:10" ht="24">
      <c r="A14" s="413" t="s">
        <v>285</v>
      </c>
      <c r="B14" s="429" t="s">
        <v>353</v>
      </c>
      <c r="C14" s="223" t="s">
        <v>354</v>
      </c>
      <c r="D14" s="220">
        <v>0</v>
      </c>
      <c r="E14" s="220">
        <v>0</v>
      </c>
      <c r="F14" s="220">
        <v>0</v>
      </c>
      <c r="G14" s="220">
        <v>0</v>
      </c>
      <c r="H14" s="220">
        <v>0</v>
      </c>
      <c r="I14" s="221">
        <v>0</v>
      </c>
      <c r="J14" s="222">
        <v>0</v>
      </c>
    </row>
    <row r="15" spans="1:10" ht="32.25" customHeight="1">
      <c r="A15" s="415"/>
      <c r="B15" s="430"/>
      <c r="C15" s="223" t="s">
        <v>355</v>
      </c>
      <c r="D15" s="220">
        <v>0</v>
      </c>
      <c r="E15" s="220">
        <v>0</v>
      </c>
      <c r="F15" s="220">
        <v>0</v>
      </c>
      <c r="G15" s="220">
        <v>0</v>
      </c>
      <c r="H15" s="220">
        <v>0</v>
      </c>
      <c r="I15" s="221">
        <v>0</v>
      </c>
      <c r="J15" s="222">
        <v>0</v>
      </c>
    </row>
    <row r="16" spans="1:10" ht="63" customHeight="1">
      <c r="A16" s="413" t="s">
        <v>282</v>
      </c>
      <c r="B16" s="416" t="s">
        <v>403</v>
      </c>
      <c r="C16" s="417"/>
      <c r="D16" s="224" t="s">
        <v>356</v>
      </c>
      <c r="E16" s="225">
        <v>1</v>
      </c>
      <c r="F16" s="220">
        <v>9573.69</v>
      </c>
      <c r="G16" s="220">
        <v>9573.69</v>
      </c>
      <c r="H16" s="225" t="s">
        <v>7</v>
      </c>
      <c r="I16" s="226" t="s">
        <v>375</v>
      </c>
      <c r="J16" s="227" t="s">
        <v>376</v>
      </c>
    </row>
    <row r="17" spans="1:10" ht="62.25" customHeight="1">
      <c r="A17" s="414"/>
      <c r="B17" s="418"/>
      <c r="C17" s="419"/>
      <c r="D17" s="224" t="s">
        <v>357</v>
      </c>
      <c r="E17" s="225" t="s">
        <v>4</v>
      </c>
      <c r="F17" s="220">
        <v>126419.91</v>
      </c>
      <c r="G17" s="220">
        <v>126419.91</v>
      </c>
      <c r="H17" s="225" t="s">
        <v>5</v>
      </c>
      <c r="I17" s="226" t="s">
        <v>375</v>
      </c>
      <c r="J17" s="227" t="s">
        <v>377</v>
      </c>
    </row>
    <row r="18" spans="1:10" ht="70.5" customHeight="1">
      <c r="A18" s="415"/>
      <c r="B18" s="420"/>
      <c r="C18" s="421"/>
      <c r="D18" s="224" t="s">
        <v>404</v>
      </c>
      <c r="E18" s="225" t="s">
        <v>4</v>
      </c>
      <c r="F18" s="220">
        <v>18963.3</v>
      </c>
      <c r="G18" s="220">
        <v>18963.3</v>
      </c>
      <c r="H18" s="225" t="s">
        <v>6</v>
      </c>
      <c r="I18" s="226" t="s">
        <v>375</v>
      </c>
      <c r="J18" s="227" t="s">
        <v>378</v>
      </c>
    </row>
    <row r="19" spans="1:10" ht="12.75">
      <c r="A19" s="55"/>
      <c r="B19" s="55"/>
      <c r="C19" s="55"/>
      <c r="D19" s="55"/>
      <c r="E19" s="55"/>
      <c r="F19" s="55"/>
      <c r="G19" s="55"/>
      <c r="H19" s="55"/>
      <c r="I19" s="55"/>
      <c r="J19" s="55"/>
    </row>
    <row r="20" spans="1:10" ht="12.75">
      <c r="A20" s="55"/>
      <c r="B20" s="55"/>
      <c r="C20" s="55"/>
      <c r="D20" s="55"/>
      <c r="E20" s="55"/>
      <c r="F20" s="55"/>
      <c r="G20" s="55"/>
      <c r="H20" s="55"/>
      <c r="I20" s="55"/>
      <c r="J20" s="55"/>
    </row>
    <row r="21" spans="1:10" ht="12.75">
      <c r="A21" s="55"/>
      <c r="B21" s="55"/>
      <c r="C21" s="55"/>
      <c r="D21" s="55"/>
      <c r="E21" s="55"/>
      <c r="F21" s="55"/>
      <c r="G21" s="55"/>
      <c r="H21" s="55"/>
      <c r="I21" s="55"/>
      <c r="J21" s="55"/>
    </row>
    <row r="22" spans="1:11" ht="12.75">
      <c r="A22" s="55"/>
      <c r="B22" s="228" t="s">
        <v>358</v>
      </c>
      <c r="C22" s="228"/>
      <c r="D22" s="228" t="s">
        <v>359</v>
      </c>
      <c r="E22" s="228"/>
      <c r="F22" s="228"/>
      <c r="G22" s="228"/>
      <c r="H22" s="56"/>
      <c r="I22" s="56"/>
      <c r="J22" s="55"/>
      <c r="K22" s="31"/>
    </row>
    <row r="23" spans="1:11" ht="12.75">
      <c r="A23" s="55"/>
      <c r="B23" s="228"/>
      <c r="C23" s="228"/>
      <c r="D23" s="228" t="s">
        <v>360</v>
      </c>
      <c r="E23" s="228"/>
      <c r="F23" s="228"/>
      <c r="G23" s="228"/>
      <c r="H23" s="56"/>
      <c r="I23" s="56"/>
      <c r="J23" s="55"/>
      <c r="K23" s="31"/>
    </row>
    <row r="24" spans="1:11" ht="12.75">
      <c r="A24" s="55"/>
      <c r="B24" s="228"/>
      <c r="C24" s="228"/>
      <c r="D24" s="228" t="s">
        <v>361</v>
      </c>
      <c r="E24" s="228"/>
      <c r="F24" s="228"/>
      <c r="G24" s="228"/>
      <c r="H24" s="56"/>
      <c r="I24" s="56"/>
      <c r="J24" s="55"/>
      <c r="K24" s="31"/>
    </row>
    <row r="25" spans="1:10" ht="12.75">
      <c r="A25" s="55"/>
      <c r="B25" s="56"/>
      <c r="C25" s="56"/>
      <c r="D25" s="56"/>
      <c r="E25" s="56"/>
      <c r="F25" s="56"/>
      <c r="G25" s="56"/>
      <c r="H25" s="56"/>
      <c r="I25" s="56"/>
      <c r="J25" s="55"/>
    </row>
    <row r="26" spans="1:10" ht="12.75">
      <c r="A26" s="35"/>
      <c r="B26" s="35"/>
      <c r="C26" s="35"/>
      <c r="D26" s="35"/>
      <c r="E26" s="35"/>
      <c r="F26" s="35"/>
      <c r="G26" s="35"/>
      <c r="H26" s="35"/>
      <c r="I26" s="35"/>
      <c r="J26" s="35"/>
    </row>
  </sheetData>
  <sheetProtection/>
  <mergeCells count="18">
    <mergeCell ref="A16:A18"/>
    <mergeCell ref="B16:C18"/>
    <mergeCell ref="I6:I11"/>
    <mergeCell ref="J6:J11"/>
    <mergeCell ref="B12:C12"/>
    <mergeCell ref="B13:C13"/>
    <mergeCell ref="A14:A15"/>
    <mergeCell ref="B14:B15"/>
    <mergeCell ref="A2:J2"/>
    <mergeCell ref="A4:J4"/>
    <mergeCell ref="A5:J5"/>
    <mergeCell ref="A6:A11"/>
    <mergeCell ref="B6:C11"/>
    <mergeCell ref="D6:D11"/>
    <mergeCell ref="E6:E11"/>
    <mergeCell ref="F6:F11"/>
    <mergeCell ref="G6:G11"/>
    <mergeCell ref="H6:H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&amp;R&amp;"Times New Roman,Normalny"Załącznik Nr 8
do Informacji o przebieu wykonania budżetu
Powiatu Opatowskiego za I półrocze 2014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2014-08-26T08:08:07Z</cp:lastPrinted>
  <dcterms:created xsi:type="dcterms:W3CDTF">2011-07-25T08:10:22Z</dcterms:created>
  <dcterms:modified xsi:type="dcterms:W3CDTF">2014-09-02T07:47:55Z</dcterms:modified>
  <cp:category/>
  <cp:version/>
  <cp:contentType/>
  <cp:contentStatus/>
</cp:coreProperties>
</file>