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2">'3'!$A$1:$M$56</definedName>
  </definedNames>
  <calcPr fullCalcOnLoad="1"/>
</workbook>
</file>

<file path=xl/sharedStrings.xml><?xml version="1.0" encoding="utf-8"?>
<sst xmlns="http://schemas.openxmlformats.org/spreadsheetml/2006/main" count="620" uniqueCount="295">
  <si>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</si>
  <si>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</si>
  <si>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</si>
  <si>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</si>
  <si>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</si>
  <si>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</si>
  <si>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</si>
  <si>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</si>
  <si>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</si>
  <si>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</si>
  <si>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</si>
  <si>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</si>
  <si>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</si>
  <si>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</si>
  <si>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</si>
  <si>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Pomoc społeczna</t>
  </si>
  <si>
    <t>Edukacyjna opieka wychowawcza</t>
  </si>
  <si>
    <t>razem:</t>
  </si>
  <si>
    <t>majątkowe</t>
  </si>
  <si>
    <t>Ogółem:</t>
  </si>
  <si>
    <t>(* kol 2 do wykorzystania fakultatywnego)</t>
  </si>
  <si>
    <t>Wydatki razem: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</si>
  <si>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</si>
  <si>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</si>
  <si>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</si>
  <si>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</si>
  <si>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</si>
  <si>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</si>
  <si>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</si>
  <si>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</si>
  <si>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</si>
  <si>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</si>
  <si>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</si>
  <si>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</si>
  <si>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</si>
  <si>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</si>
  <si>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</si>
  <si>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</si>
  <si>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</si>
  <si>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</si>
  <si>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</si>
  <si>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</si>
  <si>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</si>
  <si>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</si>
  <si>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</si>
  <si>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</si>
  <si>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</si>
  <si>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</si>
  <si>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</si>
  <si>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</si>
  <si>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</si>
  <si>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</si>
  <si>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</si>
  <si>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</si>
  <si>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</si>
  <si>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</si>
  <si>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w tym spłaty kredytów otrzymanych  na finansowanie zadań realizowanych z udziałem środków pochodzących z budżetu UE</t>
  </si>
  <si>
    <t>1.1</t>
  </si>
  <si>
    <t>Spłaty kredytów</t>
  </si>
  <si>
    <t>1.</t>
  </si>
  <si>
    <t>Rozchody ogółem:</t>
  </si>
  <si>
    <t>Przelewy z rachunku lokat</t>
  </si>
  <si>
    <t>9.</t>
  </si>
  <si>
    <t>§ 955</t>
  </si>
  <si>
    <t>Inne źródła (wolne środki)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</si>
  <si>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</si>
  <si>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</si>
  <si>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</si>
  <si>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</si>
  <si>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</si>
  <si>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</si>
  <si>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</si>
  <si>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</si>
  <si>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</si>
  <si>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</si>
  <si>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</si>
  <si>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</si>
  <si>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</si>
  <si>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</si>
  <si>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</si>
  <si>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2013 r.</t>
  </si>
  <si>
    <t>Klasyfikacja
§</t>
  </si>
  <si>
    <t>Treść</t>
  </si>
  <si>
    <t>Lp.</t>
  </si>
  <si>
    <t>Przychody i rozchody budżetu w 2013 r.</t>
  </si>
  <si>
    <t>Starostwo Powiatowe w Opatowie</t>
  </si>
  <si>
    <t>Jednostka org. realizująca zadanie lub koordynująca program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</si>
  <si>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</si>
  <si>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</si>
  <si>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</si>
  <si>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</si>
  <si>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</si>
  <si>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</si>
  <si>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</si>
  <si>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</si>
  <si>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</si>
  <si>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</si>
  <si>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</si>
  <si>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</si>
  <si>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</si>
  <si>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9 136 761,00</t>
  </si>
  <si>
    <t>7 157 132,00</t>
  </si>
  <si>
    <t>10 934 364,00</t>
  </si>
  <si>
    <t>1 979 629,00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</si>
  <si>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</si>
  <si>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</si>
  <si>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</si>
  <si>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</si>
  <si>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</si>
  <si>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</si>
  <si>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</si>
  <si>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Zmiany w planie dochodów budżetowych w 2013 r.</t>
  </si>
  <si>
    <t>po zmianach</t>
  </si>
  <si>
    <t>zwiększenie</t>
  </si>
  <si>
    <t>zmniejszenie</t>
  </si>
  <si>
    <t>przed zmianą</t>
  </si>
  <si>
    <t>Zmiany w planie wydatków budżetowych w 2013 r.</t>
  </si>
  <si>
    <t>C. Inne źródła - środki krajowe - kapitał ludzki.</t>
  </si>
  <si>
    <t>wydatki majątkowe</t>
  </si>
  <si>
    <t>wydatki bieżące</t>
  </si>
  <si>
    <t>Program ROW Projekt ''Motywy ludowe w ozdobach świątecznych - warsztaty artystyczno - etnograficzne wraz z imprezami promującymi obrzędowość regionu'' - Wdrażanie lokalnych strategii rozwoju (2012-2013)</t>
  </si>
  <si>
    <t>D.</t>
  </si>
  <si>
    <t>C.</t>
  </si>
  <si>
    <t>B.</t>
  </si>
  <si>
    <t>Powiatowe Centrum Pomocy Rodzinie</t>
  </si>
  <si>
    <t>A.</t>
  </si>
  <si>
    <t>Promocja integracji Społecznej Droga do Sukcesu (2009-2013)</t>
  </si>
  <si>
    <t>10.</t>
  </si>
  <si>
    <t>Umowy przejęcia zobowiązań w wyniku przekształceń SPZZOZ w Opatowie (2011-2014)</t>
  </si>
  <si>
    <t>Dom Pomocy Społecznej w Zochcinku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</si>
  <si>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</si>
  <si>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Zespół Szkół w Ożarowie</t>
  </si>
  <si>
    <t>Program operacyjny Kapitał Ludzki (2007-2013).Projekt "Nasza szkoła - naszą drogą do kariery…" (2011-2013)</t>
  </si>
  <si>
    <t>Projekt "e-świętokrzyskie Budowa systemu informacji przestrzennej Województwa Świętokrzyskiego" w ramach Regionalnego Programu Operacyjnego Województwa Swiętokrzyskiego na lata (2010-2014)</t>
  </si>
  <si>
    <t>Projekt "e-świętokrzyskie Rozbudowa Infrastruktury Informatycznej JST" w ramach Regionalnego Progrmu Operacyjnego na lata (2010-2014)</t>
  </si>
  <si>
    <t>Projekt "Termomodernizacja trzech budynków użyteczności publicznej na terenie Powiatu Opatowskiego" (2011-2014)</t>
  </si>
  <si>
    <t>Projekt Nr PL0197 "Termomodernizacja budynków użyteczności publicznej na terenie Powiatu Opatowskiego" - utrzymanie trwałości projektu (2011-2015)</t>
  </si>
  <si>
    <t>Scalanie gruntów wsi Biedrzychów, Dębno, Nowe na obszarze1059 ha (2010-2014)</t>
  </si>
  <si>
    <t>01005</t>
  </si>
  <si>
    <t>010</t>
  </si>
  <si>
    <t>dotacje i środki pochodzące z innych  źr.*</t>
  </si>
  <si>
    <t>rok budżetowy 2013 (8+9+10+11)</t>
  </si>
  <si>
    <t>Łączne nakłady finansowe</t>
  </si>
  <si>
    <t>Nazwa przedsięwzięcia</t>
  </si>
  <si>
    <t>Limity wydatków na wieloletnie przedsięwzięcia planowane do poniesienia w 2013 roku</t>
  </si>
  <si>
    <t xml:space="preserve">Różnica w wydatkach majątkowych na programy ze środków z UE oraz innych źródeł zagranicznych w kwocie 472.800 zł wynika z działu 010 rozdział 01005 gdzie występuje paragraf 6410 w kwocie 467.000 zł oraz z działu 700 rozdział 70005 gdzie występuje paragraf 6050 w kwocie 5.800 zł, które w załączniku Nr 2 nie zostały zaliczone do wydatków na programy finansowane z udziałem środków o których mowa w art. 5 ust. 1 pkt 2 i 3. </t>
  </si>
  <si>
    <t>*</t>
  </si>
  <si>
    <t xml:space="preserve">Różnica w wydatkach bieżących na programy ze środków z UE oraz innch źródeł zagranicznych w kwocie 200.000 zł wynika z działu 010 rozdział 01005 gdzie występuje paragraf 2110 w kwocie 200.000 zł, który w załączniku Nr 2 nie został zaliczony do wydatków na programy finansowane z udziałem środków o których mowa w art. 5 ust. 1 pkt 2 i 3. 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</si>
  <si>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</si>
  <si>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</si>
  <si>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</si>
  <si>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</si>
  <si>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</si>
  <si>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</si>
  <si>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</si>
  <si>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Tytuł projektu: "Motywy ludowe w ozdobach świątecznych - warsztaty artystyczno - etnograficzne wraz z imprezami promującymi obrzędowość regionu"</t>
  </si>
  <si>
    <t>Nazwa działania: Wdrażanie lokalnych strategii rozwoju</t>
  </si>
  <si>
    <t>Działanie: Małe projekty</t>
  </si>
  <si>
    <t>Oś 4 Leader</t>
  </si>
  <si>
    <t>Wartość zadania:</t>
  </si>
  <si>
    <t>Starostwo Powiatowe w Opatowie/Lokalna Grupa Działania Powiatu Opatowskiego</t>
  </si>
  <si>
    <t>2012-2013</t>
  </si>
  <si>
    <t>Program Rozwoju Obszarów Wiejskich 2007-2013</t>
  </si>
  <si>
    <t xml:space="preserve">Tytuł projektu: ''Wzrost jakości usług w Domu Pomocy Społecznej w Zochcinku poprzez wprowadzenie nowych form terapii wraz z utworzeniem nowych lokali aktywizujących i zakupem wyposażenia oraz podniesieniem kwalifikacji kadry merytorycznej i medycznej'' </t>
  </si>
  <si>
    <t xml:space="preserve">Nazwa działania: ''Podniesienie jakości usług świadczonych w jednostkach Organizacyjnych Pomocy Społecznej w celu wzmocnienia podmiotowości i aktywności życiowej podopiecznych'' </t>
  </si>
  <si>
    <t>Cel 2 Poprawa usług podstawowej opieki zdrowotnej i usług opieki społecznej na peryferyjnych i zmarginalizowanych terenach obszarów objętych koncentracją geograficzną, z preferencją dla wielosektorowego podejścia programowego Szwajcarsko - Polskiego Programu współpracy wdrażanego w ramach Projektu nr KIK/57</t>
  </si>
  <si>
    <t>Obszar tematyczny: Ochrona zdrowia</t>
  </si>
  <si>
    <t>2012-2015</t>
  </si>
  <si>
    <t>Obszar priorytetowy 4 Rozwój społeczny i zasobów ludzkich</t>
  </si>
  <si>
    <t>Projekt: "Termomodernizacja trzech budynków użyteczności publicznej na terenie Powiatu Opatowskiego"</t>
  </si>
  <si>
    <t>Oś priorytetowa: 4. Rozwój infrastruktury ochrony środowiska i energetycznej do Działania 4.2 Rozwój systemów lokalnej  infrastruktury ochrony środowiska i energetycznej</t>
  </si>
  <si>
    <t>2011-2014</t>
  </si>
  <si>
    <t>Regionalny Program Operacyjny Województwa Świętokrzyskiego na lata 2007-2013</t>
  </si>
  <si>
    <t xml:space="preserve"> Projekt: "Nasza szkoła - naszą drogą do kariery …" okres realizacji zadania 2011 - 2013</t>
  </si>
  <si>
    <t xml:space="preserve"> Działanie 9. 2 "Podniesienie atrakcyjności szkolnictwa zawodowego"</t>
  </si>
  <si>
    <t>2011-2013</t>
  </si>
  <si>
    <t>Program: operacyjny Kapitał Ludzki na lata 2007-2013 Priorytet IX "Rozwój wykształcenia i kompetencji w regionach".</t>
  </si>
  <si>
    <t>poprzez powiatowe centra pomocy rodzinie</t>
  </si>
  <si>
    <t xml:space="preserve">Rozwój i upowszechnianie aktywnej integracji </t>
  </si>
  <si>
    <t xml:space="preserve"> Poddziałanie: 7.1,2 </t>
  </si>
  <si>
    <t xml:space="preserve"> Działanie 7. 1 Rozwój </t>
  </si>
  <si>
    <t>2009-2013</t>
  </si>
  <si>
    <t>Program: operacyjny Kapitał Ludzki    Priorytet VII Promoc  poprzez  Powiatowe Centrum Pomocy Rodzinie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</si>
  <si>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</si>
  <si>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</si>
  <si>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</si>
  <si>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2010-2014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</si>
  <si>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</si>
  <si>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</si>
  <si>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</si>
  <si>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Projekt: Scalanie gruntów wsi Biedrzychów, Dębno,Nowe na obszarze 1059 ha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</si>
  <si>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</si>
  <si>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</si>
  <si>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</si>
  <si>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</si>
  <si>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</si>
  <si>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</si>
  <si>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Wydatki w roku budżetowym 2013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</si>
  <si>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</si>
  <si>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</si>
  <si>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</si>
  <si>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</si>
  <si>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2013 rok</t>
  </si>
  <si>
    <t>700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</si>
  <si>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</si>
  <si>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</si>
  <si>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</si>
  <si>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</si>
  <si>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</si>
  <si>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</si>
  <si>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</si>
  <si>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</si>
  <si>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</si>
  <si>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2013 r.</t>
  </si>
  <si>
    <t>Dotacje ogółem</t>
  </si>
  <si>
    <t>w  złotych</t>
  </si>
  <si>
    <t>Dochody i wydatki związane z realizacją zadań z zakresu administracji rządowej i innych zadań zleconych odrębnymi ustawami w  2013 r.</t>
  </si>
  <si>
    <t>Przebudowa obiektu mostowego o numerze ewidencyjnym (JNI): 30000607 w km 4+574 w ciągu drogi powiatowej nr 0730T w miejscowości Nikisiałka Mała i przebudowa drogi powiatowej nr 0730T Kolonia Okalina - Karwów - Dzierążnia - Malice Kościelne - Męczennice - Pielaszów - Nowy Daromin - Daromin od km 0+000 do km 2+800 i od km 3+940 do km 7+480 na odcinku o łącznej długości 6,34 km</t>
  </si>
  <si>
    <t>Szkoły zawodowe</t>
  </si>
  <si>
    <t>Poradnie psychologiczno-pedagogiczne, w tym poradnie specjalistyczne</t>
  </si>
  <si>
    <t>801</t>
  </si>
  <si>
    <t>166 170,00</t>
  </si>
  <si>
    <t>12 000,00</t>
  </si>
  <si>
    <t>178 170,00</t>
  </si>
  <si>
    <t>80130</t>
  </si>
  <si>
    <t>0830</t>
  </si>
  <si>
    <t>Wpływy z usług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</si>
  <si>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</si>
  <si>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</si>
  <si>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 xml:space="preserve">A.      
B. 1 026 480,00
C.
D. </t>
  </si>
  <si>
    <t>13 000,00</t>
  </si>
  <si>
    <t>191 170,00</t>
  </si>
  <si>
    <t>8 000,00</t>
  </si>
  <si>
    <t>20 000,00</t>
  </si>
  <si>
    <t>0970</t>
  </si>
  <si>
    <t>Wpływy z różnych dochodów</t>
  </si>
  <si>
    <t>80195</t>
  </si>
  <si>
    <t>5 000,00</t>
  </si>
  <si>
    <t>171 170,00</t>
  </si>
  <si>
    <t>63 780 327,00</t>
  </si>
  <si>
    <t>63 793 327,00</t>
  </si>
  <si>
    <t>600</t>
  </si>
  <si>
    <t>Transport i łączność</t>
  </si>
  <si>
    <t>1 760 232,00</t>
  </si>
  <si>
    <t>2 244 804,00</t>
  </si>
  <si>
    <t>4 005 036,00</t>
  </si>
  <si>
    <t>1 744 804,00</t>
  </si>
  <si>
    <t>60014</t>
  </si>
  <si>
    <t>Drogi publiczne powiatowe</t>
  </si>
  <si>
    <t>1 661 179,00</t>
  </si>
  <si>
    <t>3 905 983,00</t>
  </si>
  <si>
    <t>6300</t>
  </si>
  <si>
    <t>Dotacja celowa otrzymana z tytułu pomocy finansowej udzielanej między jednostkami samorządu terytorialnego na dofinansowanie własnych zadań inwestycyjnych i zakupów inwestycyjnych</t>
  </si>
  <si>
    <t>1 126 550,00</t>
  </si>
  <si>
    <t>500 000,00</t>
  </si>
  <si>
    <t>1 626 550,00</t>
  </si>
  <si>
    <t>13 179 168,00</t>
  </si>
  <si>
    <t>8 901 936,00</t>
  </si>
  <si>
    <t>74 714 691,00</t>
  </si>
  <si>
    <t>2 257 804,00</t>
  </si>
  <si>
    <t>76 972 495,00</t>
  </si>
  <si>
    <t>10 881 565,00</t>
  </si>
  <si>
    <t>Powiatowe centra pomocy rodzinie</t>
  </si>
  <si>
    <t>zakup i objęcie akcji i udziałów oraz wniesienie wkładów do spółek prawa handlowego</t>
  </si>
  <si>
    <t>na programy finansowane z udziałem środków, o których mowa w art. 5 ust. 1 pkt 2 i 3</t>
  </si>
  <si>
    <t>Rozbudowa, przebudowa i budowa targowiska z przynależną infrastrukturą techniczną, budowa zbiornika na ścieki sanitarne oraz parking w miejscowości Opatów</t>
  </si>
  <si>
    <t>6050</t>
  </si>
  <si>
    <t>Odbudowa drogi powiatowej Nr 0758T Bidziny - Smugi</t>
  </si>
  <si>
    <t>Przebudowa dróg powiatowych Nr 0737T Gołębiów - Nasławice i Goźlice - Usarzów</t>
  </si>
  <si>
    <t xml:space="preserve">Przebudowa drogi powiatowej Nr 0703T Zochcin - Sadowie 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</si>
  <si>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</si>
  <si>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</si>
  <si>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</si>
  <si>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</si>
  <si>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</si>
  <si>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</si>
  <si>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</si>
  <si>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</si>
  <si>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</si>
  <si>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</si>
  <si>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</si>
  <si>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</si>
  <si>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</si>
  <si>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2013 r.</t>
  </si>
  <si>
    <t>11.</t>
  </si>
  <si>
    <t>Zarząd Dróg Powiatowych w Opatowie</t>
  </si>
  <si>
    <t xml:space="preserve">A.      
B. 500 000,00
C.
D. </t>
  </si>
  <si>
    <t>Projekt "Przebudowa dróg powiatowych - ulic Mickiewicza, Sempołowskiej w m. Opatów o łącznej długości 1 866,2 km" (2008-2013)</t>
  </si>
  <si>
    <t>2008-2013</t>
  </si>
  <si>
    <t>Oś priorytetowa: 3. Podniesienie jakości systemu komunikacyjnego regionu do Działania 3.2 Rozwój systemów lokalnej  infrastruktury komunikacyjnej</t>
  </si>
  <si>
    <t>Projekt: "Przebudowa dróg powiatowych - ulic Mickiewicza, Sempołowskiej w m. Opatów o łącznej długości 1 866,2 km"</t>
  </si>
  <si>
    <t>Przebudowa dróg powiatowych - ulic Mickiewicza, Sempołowskiej w m. Opatów o łącznej długości 1 866,2 km</t>
  </si>
  <si>
    <t>Załącznik Nr 1                                                                                                          do uchwały Rady Powiatu Nr XXXI.26.2013                                                                                   z dnia 10 czerwca 2013 r.</t>
  </si>
  <si>
    <t>Załącznik Nr 2                                                                    do uchwały Rady Powiatu Nr XXXI.26.2013                                               z dnia 10 czerwca 2013 r.</t>
  </si>
  <si>
    <t xml:space="preserve">Załącznik nr 4                                                                                               do uchwały Rady Powiatu w Opatowie nr XXXI.26.2013                                             z dnia 10 czerwca 2013r.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</si>
</sst>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2"/>
    </font>
    <font>
      <sz val="5"/>
      <name val="Arial CE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name val="Czcionka tekstu podstawowego"/>
      <family val="0"/>
    </font>
    <font>
      <sz val="8"/>
      <name val="Times New Roman CE"/>
      <family val="1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3" fillId="32" borderId="0" applyNumberFormat="0" applyBorder="0" applyAlignment="0" applyProtection="0"/>
  </cellStyleXfs>
  <cellXfs count="3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1">
      <alignment/>
      <protection/>
    </xf>
    <xf numFmtId="0" fontId="8" fillId="0" borderId="0" xfId="51" applyFont="1">
      <alignment/>
      <protection/>
    </xf>
    <xf numFmtId="0" fontId="6" fillId="33" borderId="0" xfId="51" applyFill="1">
      <alignment/>
      <protection/>
    </xf>
    <xf numFmtId="49" fontId="10" fillId="34" borderId="0" xfId="0" applyNumberFormat="1" applyFont="1" applyFill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6" fillId="0" borderId="0" xfId="51" applyFont="1" applyBorder="1" applyAlignment="1">
      <alignment vertical="center" wrapText="1"/>
      <protection/>
    </xf>
    <xf numFmtId="41" fontId="6" fillId="0" borderId="0" xfId="51" applyNumberFormat="1" applyFont="1" applyBorder="1" applyAlignment="1">
      <alignment vertical="center" wrapText="1"/>
      <protection/>
    </xf>
    <xf numFmtId="0" fontId="6" fillId="0" borderId="0" xfId="51" applyFont="1" applyBorder="1" applyAlignment="1">
      <alignment horizontal="left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84" fillId="0" borderId="0" xfId="51" applyFont="1">
      <alignment/>
      <protection/>
    </xf>
    <xf numFmtId="0" fontId="84" fillId="0" borderId="0" xfId="51" applyFont="1" applyAlignment="1">
      <alignment vertical="center"/>
      <protection/>
    </xf>
    <xf numFmtId="0" fontId="14" fillId="0" borderId="0" xfId="51" applyFont="1" applyAlignment="1">
      <alignment horizontal="right" wrapText="1"/>
      <protection/>
    </xf>
    <xf numFmtId="0" fontId="6" fillId="0" borderId="0" xfId="51" applyFont="1">
      <alignment/>
      <protection/>
    </xf>
    <xf numFmtId="0" fontId="6" fillId="0" borderId="0" xfId="51" applyAlignment="1">
      <alignment vertical="center"/>
      <protection/>
    </xf>
    <xf numFmtId="41" fontId="6" fillId="0" borderId="0" xfId="51" applyNumberFormat="1" applyAlignment="1">
      <alignment vertical="center"/>
      <protection/>
    </xf>
    <xf numFmtId="0" fontId="6" fillId="0" borderId="0" xfId="51" applyAlignment="1">
      <alignment horizontal="center" vertical="center"/>
      <protection/>
    </xf>
    <xf numFmtId="41" fontId="9" fillId="0" borderId="0" xfId="51" applyNumberFormat="1" applyFont="1" applyBorder="1">
      <alignment/>
      <protection/>
    </xf>
    <xf numFmtId="0" fontId="13" fillId="0" borderId="0" xfId="51" applyFont="1" applyAlignment="1">
      <alignment horizontal="center" vertical="center"/>
      <protection/>
    </xf>
    <xf numFmtId="0" fontId="13" fillId="0" borderId="0" xfId="51" applyFont="1">
      <alignment/>
      <protection/>
    </xf>
    <xf numFmtId="0" fontId="13" fillId="0" borderId="0" xfId="51" applyFont="1" applyBorder="1">
      <alignment/>
      <protection/>
    </xf>
    <xf numFmtId="0" fontId="7" fillId="0" borderId="0" xfId="51" applyFont="1" applyAlignment="1">
      <alignment vertical="center" wrapText="1"/>
      <protection/>
    </xf>
    <xf numFmtId="0" fontId="17" fillId="0" borderId="0" xfId="51" applyFont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18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0" borderId="0" xfId="51" applyFont="1">
      <alignment/>
      <protection/>
    </xf>
    <xf numFmtId="0" fontId="19" fillId="0" borderId="0" xfId="51" applyFont="1" applyAlignment="1">
      <alignment horizontal="center"/>
      <protection/>
    </xf>
    <xf numFmtId="0" fontId="21" fillId="0" borderId="11" xfId="51" applyFont="1" applyFill="1" applyBorder="1" applyAlignment="1">
      <alignment horizontal="center" vertical="center" wrapText="1"/>
      <protection/>
    </xf>
    <xf numFmtId="0" fontId="21" fillId="0" borderId="1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49" fontId="24" fillId="0" borderId="12" xfId="51" applyNumberFormat="1" applyFont="1" applyFill="1" applyBorder="1" applyAlignment="1">
      <alignment horizontal="center" vertical="center" wrapText="1"/>
      <protection/>
    </xf>
    <xf numFmtId="49" fontId="25" fillId="0" borderId="12" xfId="51" applyNumberFormat="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/>
      <protection/>
    </xf>
    <xf numFmtId="41" fontId="26" fillId="0" borderId="12" xfId="51" applyNumberFormat="1" applyFont="1" applyFill="1" applyBorder="1" applyAlignment="1">
      <alignment vertical="center" wrapText="1"/>
      <protection/>
    </xf>
    <xf numFmtId="49" fontId="18" fillId="0" borderId="12" xfId="51" applyNumberFormat="1" applyFont="1" applyFill="1" applyBorder="1" applyAlignment="1">
      <alignment horizontal="center" vertical="center" wrapText="1"/>
      <protection/>
    </xf>
    <xf numFmtId="49" fontId="27" fillId="0" borderId="12" xfId="51" applyNumberFormat="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/>
      <protection/>
    </xf>
    <xf numFmtId="41" fontId="27" fillId="0" borderId="12" xfId="51" applyNumberFormat="1" applyFont="1" applyFill="1" applyBorder="1" applyAlignment="1">
      <alignment vertical="center" wrapText="1"/>
      <protection/>
    </xf>
    <xf numFmtId="41" fontId="27" fillId="0" borderId="12" xfId="51" applyNumberFormat="1" applyFont="1" applyFill="1" applyBorder="1" applyAlignment="1">
      <alignment vertical="center"/>
      <protection/>
    </xf>
    <xf numFmtId="49" fontId="26" fillId="0" borderId="12" xfId="51" applyNumberFormat="1" applyFont="1" applyFill="1" applyBorder="1" applyAlignment="1">
      <alignment horizontal="center" vertical="center" wrapText="1"/>
      <protection/>
    </xf>
    <xf numFmtId="0" fontId="18" fillId="0" borderId="12" xfId="5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 wrapText="1"/>
      <protection/>
    </xf>
    <xf numFmtId="41" fontId="26" fillId="0" borderId="12" xfId="51" applyNumberFormat="1" applyFont="1" applyFill="1" applyBorder="1" applyAlignment="1">
      <alignment vertical="center"/>
      <protection/>
    </xf>
    <xf numFmtId="41" fontId="26" fillId="33" borderId="12" xfId="51" applyNumberFormat="1" applyFont="1" applyFill="1" applyBorder="1" applyAlignment="1">
      <alignment vertical="center" wrapText="1"/>
      <protection/>
    </xf>
    <xf numFmtId="41" fontId="27" fillId="33" borderId="12" xfId="51" applyNumberFormat="1" applyFont="1" applyFill="1" applyBorder="1" applyAlignment="1">
      <alignment vertical="center"/>
      <protection/>
    </xf>
    <xf numFmtId="0" fontId="15" fillId="33" borderId="0" xfId="51" applyFont="1" applyFill="1" applyAlignment="1">
      <alignment horizontal="left" vertical="center"/>
      <protection/>
    </xf>
    <xf numFmtId="0" fontId="6" fillId="33" borderId="0" xfId="51" applyFont="1" applyFill="1" applyAlignment="1">
      <alignment vertical="center"/>
      <protection/>
    </xf>
    <xf numFmtId="0" fontId="29" fillId="33" borderId="0" xfId="51" applyFont="1" applyFill="1" applyAlignment="1">
      <alignment horizontal="right" vertical="top"/>
      <protection/>
    </xf>
    <xf numFmtId="0" fontId="30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/>
      <protection/>
    </xf>
    <xf numFmtId="41" fontId="15" fillId="33" borderId="12" xfId="51" applyNumberFormat="1" applyFont="1" applyFill="1" applyBorder="1" applyAlignment="1">
      <alignment vertical="center"/>
      <protection/>
    </xf>
    <xf numFmtId="0" fontId="6" fillId="33" borderId="12" xfId="51" applyFont="1" applyFill="1" applyBorder="1" applyAlignment="1">
      <alignment vertical="center"/>
      <protection/>
    </xf>
    <xf numFmtId="41" fontId="6" fillId="33" borderId="12" xfId="51" applyNumberFormat="1" applyFont="1" applyFill="1" applyBorder="1" applyAlignment="1">
      <alignment vertical="center"/>
      <protection/>
    </xf>
    <xf numFmtId="0" fontId="6" fillId="33" borderId="12" xfId="51" applyFont="1" applyFill="1" applyBorder="1" applyAlignment="1">
      <alignment vertical="center" wrapText="1"/>
      <protection/>
    </xf>
    <xf numFmtId="0" fontId="13" fillId="0" borderId="0" xfId="51" applyNumberFormat="1" applyFont="1" applyFill="1" applyBorder="1" applyAlignment="1" applyProtection="1">
      <alignment horizontal="left"/>
      <protection locked="0"/>
    </xf>
    <xf numFmtId="0" fontId="20" fillId="0" borderId="12" xfId="51" applyFont="1" applyFill="1" applyBorder="1" applyAlignment="1">
      <alignment horizontal="center" vertical="center" wrapText="1"/>
      <protection/>
    </xf>
    <xf numFmtId="0" fontId="18" fillId="0" borderId="12" xfId="51" applyFont="1" applyFill="1" applyBorder="1" applyAlignment="1">
      <alignment vertical="top" wrapText="1"/>
      <protection/>
    </xf>
    <xf numFmtId="0" fontId="18" fillId="0" borderId="15" xfId="51" applyFont="1" applyFill="1" applyBorder="1" applyAlignment="1">
      <alignment vertical="top" wrapText="1"/>
      <protection/>
    </xf>
    <xf numFmtId="0" fontId="20" fillId="0" borderId="12" xfId="51" applyFont="1" applyFill="1" applyBorder="1" applyAlignment="1">
      <alignment vertical="top"/>
      <protection/>
    </xf>
    <xf numFmtId="41" fontId="20" fillId="0" borderId="12" xfId="51" applyNumberFormat="1" applyFont="1" applyFill="1" applyBorder="1" applyAlignment="1">
      <alignment vertical="top"/>
      <protection/>
    </xf>
    <xf numFmtId="0" fontId="18" fillId="0" borderId="12" xfId="51" applyFont="1" applyFill="1" applyBorder="1" applyAlignment="1" quotePrefix="1">
      <alignment vertical="top"/>
      <protection/>
    </xf>
    <xf numFmtId="41" fontId="18" fillId="0" borderId="12" xfId="51" applyNumberFormat="1" applyFont="1" applyFill="1" applyBorder="1" applyAlignment="1">
      <alignment vertical="top"/>
      <protection/>
    </xf>
    <xf numFmtId="0" fontId="18" fillId="0" borderId="12" xfId="51" applyFont="1" applyFill="1" applyBorder="1" applyAlignment="1" quotePrefix="1">
      <alignment vertical="top" wrapText="1"/>
      <protection/>
    </xf>
    <xf numFmtId="0" fontId="18" fillId="0" borderId="12" xfId="51" applyNumberFormat="1" applyFont="1" applyFill="1" applyBorder="1" applyAlignment="1">
      <alignment vertical="top" wrapText="1"/>
      <protection/>
    </xf>
    <xf numFmtId="41" fontId="20" fillId="0" borderId="12" xfId="51" applyNumberFormat="1" applyFont="1" applyFill="1" applyBorder="1" applyAlignment="1">
      <alignment vertical="top" wrapText="1"/>
      <protection/>
    </xf>
    <xf numFmtId="41" fontId="18" fillId="0" borderId="12" xfId="51" applyNumberFormat="1" applyFont="1" applyFill="1" applyBorder="1" applyAlignment="1">
      <alignment vertical="top" wrapText="1"/>
      <protection/>
    </xf>
    <xf numFmtId="0" fontId="18" fillId="0" borderId="12" xfId="51" applyFont="1" applyFill="1" applyBorder="1" applyAlignment="1">
      <alignment horizontal="left" vertical="top" wrapText="1"/>
      <protection/>
    </xf>
    <xf numFmtId="41" fontId="20" fillId="33" borderId="12" xfId="51" applyNumberFormat="1" applyFont="1" applyFill="1" applyBorder="1" applyAlignment="1">
      <alignment vertical="top" wrapText="1"/>
      <protection/>
    </xf>
    <xf numFmtId="41" fontId="18" fillId="33" borderId="12" xfId="51" applyNumberFormat="1" applyFont="1" applyFill="1" applyBorder="1" applyAlignment="1">
      <alignment vertical="top" wrapText="1"/>
      <protection/>
    </xf>
    <xf numFmtId="0" fontId="18" fillId="0" borderId="14" xfId="51" applyFont="1" applyFill="1" applyBorder="1" applyAlignment="1">
      <alignment vertical="top" wrapText="1"/>
      <protection/>
    </xf>
    <xf numFmtId="0" fontId="18" fillId="0" borderId="13" xfId="51" applyFont="1" applyFill="1" applyBorder="1" applyAlignment="1">
      <alignment wrapText="1"/>
      <protection/>
    </xf>
    <xf numFmtId="0" fontId="18" fillId="0" borderId="15" xfId="51" applyFont="1" applyFill="1" applyBorder="1" applyAlignment="1">
      <alignment vertical="center" wrapText="1"/>
      <protection/>
    </xf>
    <xf numFmtId="0" fontId="18" fillId="0" borderId="13" xfId="51" applyFont="1" applyFill="1" applyBorder="1" applyAlignment="1">
      <alignment vertical="center" wrapText="1"/>
      <protection/>
    </xf>
    <xf numFmtId="0" fontId="20" fillId="0" borderId="12" xfId="51" applyFont="1" applyFill="1" applyBorder="1" applyAlignment="1">
      <alignment horizontal="center" vertical="top"/>
      <protection/>
    </xf>
    <xf numFmtId="0" fontId="31" fillId="0" borderId="12" xfId="51" applyFont="1" applyFill="1" applyBorder="1" applyAlignment="1">
      <alignment vertical="top"/>
      <protection/>
    </xf>
    <xf numFmtId="0" fontId="18" fillId="0" borderId="12" xfId="51" applyFont="1" applyFill="1" applyBorder="1" applyAlignment="1">
      <alignment horizontal="center" vertical="top"/>
      <protection/>
    </xf>
    <xf numFmtId="0" fontId="18" fillId="0" borderId="12" xfId="51" applyFont="1" applyFill="1" applyBorder="1" applyAlignment="1">
      <alignment wrapText="1"/>
      <protection/>
    </xf>
    <xf numFmtId="0" fontId="20" fillId="0" borderId="12" xfId="51" applyFont="1" applyFill="1" applyBorder="1" applyAlignment="1">
      <alignment/>
      <protection/>
    </xf>
    <xf numFmtId="0" fontId="18" fillId="0" borderId="12" xfId="51" applyFont="1" applyFill="1" applyBorder="1" applyAlignment="1" quotePrefix="1">
      <alignment/>
      <protection/>
    </xf>
    <xf numFmtId="0" fontId="18" fillId="0" borderId="12" xfId="51" applyFont="1" applyFill="1" applyBorder="1" applyAlignment="1" quotePrefix="1">
      <alignment wrapText="1"/>
      <protection/>
    </xf>
    <xf numFmtId="0" fontId="8" fillId="0" borderId="0" xfId="51" applyFont="1" applyFill="1" applyAlignment="1">
      <alignment/>
      <protection/>
    </xf>
    <xf numFmtId="0" fontId="15" fillId="0" borderId="0" xfId="51" applyFont="1" applyBorder="1" applyAlignment="1">
      <alignment vertical="center" wrapText="1"/>
      <protection/>
    </xf>
    <xf numFmtId="0" fontId="15" fillId="33" borderId="12" xfId="51" applyFont="1" applyFill="1" applyBorder="1" applyAlignment="1">
      <alignment vertical="center" wrapText="1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43" fontId="6" fillId="0" borderId="17" xfId="51" applyNumberFormat="1" applyFont="1" applyBorder="1" applyAlignment="1">
      <alignment horizontal="center" vertical="center" wrapText="1"/>
      <protection/>
    </xf>
    <xf numFmtId="43" fontId="13" fillId="0" borderId="17" xfId="51" applyNumberFormat="1" applyFont="1" applyBorder="1" applyAlignment="1">
      <alignment horizontal="center" vertical="center" wrapText="1"/>
      <protection/>
    </xf>
    <xf numFmtId="0" fontId="6" fillId="0" borderId="18" xfId="51" applyFont="1" applyBorder="1" applyAlignment="1">
      <alignment horizontal="center" vertical="center" wrapText="1"/>
      <protection/>
    </xf>
    <xf numFmtId="43" fontId="6" fillId="0" borderId="19" xfId="51" applyNumberFormat="1" applyFont="1" applyBorder="1" applyAlignment="1">
      <alignment horizontal="center" vertical="center" wrapText="1"/>
      <protection/>
    </xf>
    <xf numFmtId="43" fontId="13" fillId="0" borderId="19" xfId="51" applyNumberFormat="1" applyFont="1" applyBorder="1" applyAlignment="1">
      <alignment horizontal="center" vertical="center" wrapText="1"/>
      <protection/>
    </xf>
    <xf numFmtId="0" fontId="6" fillId="0" borderId="20" xfId="51" applyFont="1" applyBorder="1" applyAlignment="1">
      <alignment horizontal="center" vertical="center" wrapText="1"/>
      <protection/>
    </xf>
    <xf numFmtId="43" fontId="6" fillId="0" borderId="21" xfId="51" applyNumberFormat="1" applyFont="1" applyBorder="1" applyAlignment="1">
      <alignment horizontal="center" vertical="center" wrapText="1"/>
      <protection/>
    </xf>
    <xf numFmtId="0" fontId="13" fillId="0" borderId="12" xfId="51" applyFont="1" applyBorder="1" applyAlignment="1">
      <alignment horizontal="center" vertical="center" wrapText="1"/>
      <protection/>
    </xf>
    <xf numFmtId="0" fontId="13" fillId="0" borderId="12" xfId="51" applyFont="1" applyBorder="1" applyAlignment="1">
      <alignment vertical="center" wrapText="1"/>
      <protection/>
    </xf>
    <xf numFmtId="43" fontId="13" fillId="0" borderId="12" xfId="51" applyNumberFormat="1" applyFont="1" applyBorder="1" applyAlignment="1">
      <alignment horizontal="center" vertical="center" wrapText="1"/>
      <protection/>
    </xf>
    <xf numFmtId="49" fontId="13" fillId="0" borderId="12" xfId="51" applyNumberFormat="1" applyFont="1" applyBorder="1" applyAlignment="1">
      <alignment vertical="center" wrapText="1"/>
      <protection/>
    </xf>
    <xf numFmtId="0" fontId="35" fillId="0" borderId="12" xfId="51" applyFont="1" applyBorder="1" applyAlignment="1">
      <alignment vertical="center" wrapText="1"/>
      <protection/>
    </xf>
    <xf numFmtId="0" fontId="35" fillId="0" borderId="12" xfId="51" applyNumberFormat="1" applyFont="1" applyBorder="1" applyAlignment="1">
      <alignment vertical="center" wrapText="1"/>
      <protection/>
    </xf>
    <xf numFmtId="49" fontId="13" fillId="0" borderId="12" xfId="51" applyNumberFormat="1" applyFont="1" applyBorder="1" applyAlignment="1">
      <alignment horizontal="left" vertical="center" wrapText="1"/>
      <protection/>
    </xf>
    <xf numFmtId="43" fontId="13" fillId="33" borderId="12" xfId="51" applyNumberFormat="1" applyFont="1" applyFill="1" applyBorder="1" applyAlignment="1">
      <alignment horizontal="center" vertical="center" wrapText="1"/>
      <protection/>
    </xf>
    <xf numFmtId="43" fontId="13" fillId="0" borderId="21" xfId="51" applyNumberFormat="1" applyFont="1" applyBorder="1" applyAlignment="1">
      <alignment horizontal="center" vertical="center" wrapText="1"/>
      <protection/>
    </xf>
    <xf numFmtId="0" fontId="13" fillId="0" borderId="12" xfId="51" applyNumberFormat="1" applyFont="1" applyBorder="1" applyAlignment="1">
      <alignment vertical="center" wrapText="1"/>
      <protection/>
    </xf>
    <xf numFmtId="0" fontId="15" fillId="33" borderId="12" xfId="51" applyFont="1" applyFill="1" applyBorder="1" applyAlignment="1">
      <alignment horizontal="center" vertical="center" wrapText="1"/>
      <protection/>
    </xf>
    <xf numFmtId="3" fontId="6" fillId="0" borderId="0" xfId="51" applyNumberFormat="1" applyFont="1" applyBorder="1" applyAlignment="1">
      <alignment vertical="center" wrapText="1"/>
      <protection/>
    </xf>
    <xf numFmtId="0" fontId="36" fillId="35" borderId="10" xfId="0" applyFont="1" applyFill="1" applyBorder="1" applyAlignment="1" applyProtection="1">
      <alignment horizontal="center" vertical="center" wrapText="1" shrinkToFit="1"/>
      <protection locked="0"/>
    </xf>
    <xf numFmtId="0" fontId="37" fillId="35" borderId="10" xfId="0" applyFont="1" applyFill="1" applyBorder="1" applyAlignment="1" applyProtection="1">
      <alignment horizontal="center" vertical="center" wrapText="1" shrinkToFit="1"/>
      <protection locked="0"/>
    </xf>
    <xf numFmtId="0" fontId="36" fillId="35" borderId="10" xfId="0" applyFont="1" applyFill="1" applyBorder="1" applyAlignment="1" applyProtection="1">
      <alignment horizontal="left" vertical="center" wrapText="1" shrinkToFit="1"/>
      <protection locked="0"/>
    </xf>
    <xf numFmtId="4" fontId="3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35" borderId="22" xfId="0" applyFont="1" applyFill="1" applyBorder="1" applyAlignment="1" applyProtection="1">
      <alignment horizontal="left" vertical="center" wrapText="1" shrinkToFit="1"/>
      <protection locked="0"/>
    </xf>
    <xf numFmtId="4" fontId="36" fillId="35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3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5" fillId="0" borderId="0" xfId="51" applyFont="1">
      <alignment/>
      <protection/>
    </xf>
    <xf numFmtId="0" fontId="85" fillId="0" borderId="0" xfId="51" applyFont="1" applyAlignment="1">
      <alignment vertical="center"/>
      <protection/>
    </xf>
    <xf numFmtId="41" fontId="85" fillId="0" borderId="0" xfId="51" applyNumberFormat="1" applyFont="1" applyAlignment="1">
      <alignment vertical="center"/>
      <protection/>
    </xf>
    <xf numFmtId="41" fontId="20" fillId="0" borderId="12" xfId="51" applyNumberFormat="1" applyFont="1" applyFill="1" applyBorder="1" applyAlignment="1">
      <alignment horizontal="center" vertical="center" wrapText="1"/>
      <protection/>
    </xf>
    <xf numFmtId="41" fontId="18" fillId="0" borderId="12" xfId="51" applyNumberFormat="1" applyFont="1" applyFill="1" applyBorder="1" applyAlignment="1">
      <alignment horizontal="right" vertical="center"/>
      <protection/>
    </xf>
    <xf numFmtId="41" fontId="18" fillId="0" borderId="12" xfId="51" applyNumberFormat="1" applyFont="1" applyFill="1" applyBorder="1" applyAlignment="1">
      <alignment horizontal="center" vertical="center" wrapText="1"/>
      <protection/>
    </xf>
    <xf numFmtId="0" fontId="33" fillId="0" borderId="12" xfId="5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vertical="center" wrapText="1"/>
      <protection/>
    </xf>
    <xf numFmtId="0" fontId="33" fillId="0" borderId="12" xfId="51" applyFont="1" applyFill="1" applyBorder="1" applyAlignment="1">
      <alignment horizontal="center" vertical="center"/>
      <protection/>
    </xf>
    <xf numFmtId="49" fontId="20" fillId="0" borderId="12" xfId="51" applyNumberFormat="1" applyFont="1" applyFill="1" applyBorder="1" applyAlignment="1">
      <alignment horizontal="center" vertical="center" wrapText="1"/>
      <protection/>
    </xf>
    <xf numFmtId="41" fontId="18" fillId="0" borderId="12" xfId="51" applyNumberFormat="1" applyFont="1" applyFill="1" applyBorder="1" applyAlignment="1">
      <alignment horizontal="center" vertical="center"/>
      <protection/>
    </xf>
    <xf numFmtId="0" fontId="85" fillId="0" borderId="0" xfId="51" applyFont="1" applyAlignment="1">
      <alignment horizontal="center" vertical="center"/>
      <protection/>
    </xf>
    <xf numFmtId="41" fontId="85" fillId="0" borderId="0" xfId="51" applyNumberFormat="1" applyFont="1">
      <alignment/>
      <protection/>
    </xf>
    <xf numFmtId="0" fontId="23" fillId="0" borderId="13" xfId="51" applyFont="1" applyFill="1" applyBorder="1" applyAlignment="1">
      <alignment horizontal="center" vertical="center" wrapText="1"/>
      <protection/>
    </xf>
    <xf numFmtId="0" fontId="86" fillId="0" borderId="0" xfId="51" applyFont="1">
      <alignment/>
      <protection/>
    </xf>
    <xf numFmtId="0" fontId="13" fillId="33" borderId="12" xfId="51" applyFont="1" applyFill="1" applyBorder="1" applyAlignment="1">
      <alignment horizontal="center" vertical="center" wrapText="1"/>
      <protection/>
    </xf>
    <xf numFmtId="0" fontId="35" fillId="33" borderId="12" xfId="51" applyFont="1" applyFill="1" applyBorder="1" applyAlignment="1">
      <alignment vertical="center" wrapText="1"/>
      <protection/>
    </xf>
    <xf numFmtId="49" fontId="13" fillId="33" borderId="12" xfId="51" applyNumberFormat="1" applyFont="1" applyFill="1" applyBorder="1" applyAlignment="1">
      <alignment vertical="center" wrapText="1"/>
      <protection/>
    </xf>
    <xf numFmtId="0" fontId="13" fillId="33" borderId="12" xfId="51" applyFont="1" applyFill="1" applyBorder="1" applyAlignment="1">
      <alignment vertical="center" wrapText="1"/>
      <protection/>
    </xf>
    <xf numFmtId="43" fontId="15" fillId="33" borderId="12" xfId="51" applyNumberFormat="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vertical="top"/>
      <protection/>
    </xf>
    <xf numFmtId="0" fontId="18" fillId="33" borderId="12" xfId="51" applyFont="1" applyFill="1" applyBorder="1" applyAlignment="1" quotePrefix="1">
      <alignment vertical="top"/>
      <protection/>
    </xf>
    <xf numFmtId="0" fontId="18" fillId="33" borderId="12" xfId="51" applyFont="1" applyFill="1" applyBorder="1" applyAlignment="1" quotePrefix="1">
      <alignment vertical="top" wrapText="1"/>
      <protection/>
    </xf>
    <xf numFmtId="0" fontId="18" fillId="33" borderId="14" xfId="51" applyFont="1" applyFill="1" applyBorder="1" applyAlignment="1">
      <alignment vertical="top" wrapText="1"/>
      <protection/>
    </xf>
    <xf numFmtId="0" fontId="18" fillId="33" borderId="13" xfId="51" applyFont="1" applyFill="1" applyBorder="1" applyAlignment="1">
      <alignment wrapText="1"/>
      <protection/>
    </xf>
    <xf numFmtId="0" fontId="18" fillId="33" borderId="12" xfId="51" applyFont="1" applyFill="1" applyBorder="1" applyAlignment="1">
      <alignment vertical="top" wrapText="1"/>
      <protection/>
    </xf>
    <xf numFmtId="41" fontId="31" fillId="33" borderId="12" xfId="51" applyNumberFormat="1" applyFont="1" applyFill="1" applyBorder="1" applyAlignment="1">
      <alignment vertical="top" wrapText="1"/>
      <protection/>
    </xf>
    <xf numFmtId="41" fontId="27" fillId="33" borderId="12" xfId="51" applyNumberFormat="1" applyFont="1" applyFill="1" applyBorder="1" applyAlignment="1">
      <alignment vertical="center" wrapText="1"/>
      <protection/>
    </xf>
    <xf numFmtId="41" fontId="26" fillId="33" borderId="12" xfId="51" applyNumberFormat="1" applyFont="1" applyFill="1" applyBorder="1" applyAlignment="1">
      <alignment vertical="center"/>
      <protection/>
    </xf>
    <xf numFmtId="41" fontId="20" fillId="33" borderId="12" xfId="51" applyNumberFormat="1" applyFont="1" applyFill="1" applyBorder="1" applyAlignment="1">
      <alignment horizontal="center" vertical="center" wrapText="1"/>
      <protection/>
    </xf>
    <xf numFmtId="41" fontId="18" fillId="33" borderId="12" xfId="51" applyNumberFormat="1" applyFont="1" applyFill="1" applyBorder="1" applyAlignment="1">
      <alignment horizontal="center" vertical="center" wrapText="1"/>
      <protection/>
    </xf>
    <xf numFmtId="0" fontId="27" fillId="33" borderId="12" xfId="51" applyFont="1" applyFill="1" applyBorder="1" applyAlignment="1">
      <alignment vertical="center" wrapText="1"/>
      <protection/>
    </xf>
    <xf numFmtId="0" fontId="33" fillId="33" borderId="12" xfId="51" applyFont="1" applyFill="1" applyBorder="1" applyAlignment="1">
      <alignment horizontal="center" vertical="center" wrapText="1"/>
      <protection/>
    </xf>
    <xf numFmtId="49" fontId="27" fillId="33" borderId="12" xfId="51" applyNumberFormat="1" applyFont="1" applyFill="1" applyBorder="1" applyAlignment="1">
      <alignment horizontal="center" vertical="center" wrapText="1"/>
      <protection/>
    </xf>
    <xf numFmtId="0" fontId="27" fillId="33" borderId="12" xfId="51" applyNumberFormat="1" applyFont="1" applyFill="1" applyBorder="1" applyAlignment="1">
      <alignment vertical="center" wrapText="1"/>
      <protection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3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49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50" applyNumberFormat="1" applyFont="1" applyFill="1" applyBorder="1" applyAlignment="1" applyProtection="1">
      <alignment horizontal="right" wrapText="1"/>
      <protection locked="0"/>
    </xf>
    <xf numFmtId="49" fontId="40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0" xfId="0" applyNumberFormat="1" applyFont="1" applyFill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36" fillId="35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0" fontId="36" fillId="35" borderId="10" xfId="0" applyFont="1" applyFill="1" applyBorder="1" applyAlignment="1" applyProtection="1">
      <alignment horizontal="center" vertical="center" wrapText="1" shrinkToFit="1"/>
      <protection locked="0"/>
    </xf>
    <xf numFmtId="0" fontId="37" fillId="35" borderId="10" xfId="0" applyFont="1" applyFill="1" applyBorder="1" applyAlignment="1" applyProtection="1">
      <alignment horizontal="center" vertical="center" wrapText="1" shrinkToFit="1"/>
      <protection locked="0"/>
    </xf>
    <xf numFmtId="0" fontId="36" fillId="35" borderId="10" xfId="0" applyFont="1" applyFill="1" applyBorder="1" applyAlignment="1" applyProtection="1">
      <alignment horizontal="left" vertical="center" wrapText="1" shrinkToFit="1"/>
      <protection locked="0"/>
    </xf>
    <xf numFmtId="0" fontId="36" fillId="35" borderId="22" xfId="0" applyFont="1" applyFill="1" applyBorder="1" applyAlignment="1" applyProtection="1">
      <alignment horizontal="center" vertical="center" wrapText="1" shrinkToFit="1"/>
      <protection locked="0"/>
    </xf>
    <xf numFmtId="0" fontId="36" fillId="35" borderId="22" xfId="0" applyFont="1" applyFill="1" applyBorder="1" applyAlignment="1" applyProtection="1">
      <alignment horizontal="left" vertical="center" wrapText="1" shrinkToFit="1"/>
      <protection locked="0"/>
    </xf>
    <xf numFmtId="4" fontId="3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8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0" xfId="50" applyFont="1" applyFill="1" applyAlignment="1" applyProtection="1">
      <alignment horizontal="center" vertical="center" wrapText="1" shrinkToFit="1"/>
      <protection locked="0"/>
    </xf>
    <xf numFmtId="43" fontId="15" fillId="33" borderId="25" xfId="51" applyNumberFormat="1" applyFont="1" applyFill="1" applyBorder="1" applyAlignment="1">
      <alignment horizontal="right" vertical="center" wrapText="1"/>
      <protection/>
    </xf>
    <xf numFmtId="43" fontId="15" fillId="33" borderId="11" xfId="51" applyNumberFormat="1" applyFont="1" applyFill="1" applyBorder="1" applyAlignment="1">
      <alignment horizontal="right" vertical="center" wrapText="1"/>
      <protection/>
    </xf>
    <xf numFmtId="0" fontId="6" fillId="0" borderId="25" xfId="51" applyFont="1" applyBorder="1" applyAlignment="1">
      <alignment horizontal="left" vertical="center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43" fontId="13" fillId="0" borderId="25" xfId="51" applyNumberFormat="1" applyFont="1" applyBorder="1" applyAlignment="1">
      <alignment horizontal="left" wrapText="1"/>
      <protection/>
    </xf>
    <xf numFmtId="43" fontId="13" fillId="0" borderId="11" xfId="51" applyNumberFormat="1" applyFont="1" applyBorder="1" applyAlignment="1">
      <alignment horizontal="left" wrapText="1"/>
      <protection/>
    </xf>
    <xf numFmtId="43" fontId="13" fillId="0" borderId="20" xfId="51" applyNumberFormat="1" applyFont="1" applyBorder="1" applyAlignment="1">
      <alignment horizontal="center" vertical="center" wrapText="1"/>
      <protection/>
    </xf>
    <xf numFmtId="43" fontId="13" fillId="0" borderId="21" xfId="51" applyNumberFormat="1" applyFont="1" applyBorder="1" applyAlignment="1">
      <alignment horizontal="center" vertical="center" wrapText="1"/>
      <protection/>
    </xf>
    <xf numFmtId="4" fontId="6" fillId="33" borderId="25" xfId="51" applyNumberFormat="1" applyFont="1" applyFill="1" applyBorder="1" applyAlignment="1">
      <alignment horizontal="left" vertical="center" wrapText="1"/>
      <protection/>
    </xf>
    <xf numFmtId="4" fontId="6" fillId="33" borderId="11" xfId="51" applyNumberFormat="1" applyFont="1" applyFill="1" applyBorder="1" applyAlignment="1">
      <alignment horizontal="left" vertical="center" wrapText="1"/>
      <protection/>
    </xf>
    <xf numFmtId="43" fontId="13" fillId="33" borderId="25" xfId="51" applyNumberFormat="1" applyFont="1" applyFill="1" applyBorder="1" applyAlignment="1">
      <alignment horizontal="center" vertical="center" wrapText="1"/>
      <protection/>
    </xf>
    <xf numFmtId="43" fontId="13" fillId="33" borderId="11" xfId="51" applyNumberFormat="1" applyFont="1" applyFill="1" applyBorder="1" applyAlignment="1">
      <alignment horizontal="center" vertical="center" wrapText="1"/>
      <protection/>
    </xf>
    <xf numFmtId="43" fontId="13" fillId="0" borderId="25" xfId="51" applyNumberFormat="1" applyFont="1" applyBorder="1" applyAlignment="1">
      <alignment horizontal="center" vertical="center" wrapText="1"/>
      <protection/>
    </xf>
    <xf numFmtId="43" fontId="13" fillId="0" borderId="11" xfId="51" applyNumberFormat="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15" fillId="33" borderId="12" xfId="51" applyFont="1" applyFill="1" applyBorder="1" applyAlignment="1">
      <alignment vertical="center" wrapText="1"/>
      <protection/>
    </xf>
    <xf numFmtId="49" fontId="13" fillId="0" borderId="15" xfId="51" applyNumberFormat="1" applyFont="1" applyBorder="1" applyAlignment="1">
      <alignment horizontal="left" vertical="center" wrapText="1"/>
      <protection/>
    </xf>
    <xf numFmtId="49" fontId="13" fillId="0" borderId="14" xfId="51" applyNumberFormat="1" applyFont="1" applyBorder="1" applyAlignment="1">
      <alignment horizontal="left" vertical="center" wrapText="1"/>
      <protection/>
    </xf>
    <xf numFmtId="49" fontId="13" fillId="0" borderId="13" xfId="51" applyNumberFormat="1" applyFont="1" applyBorder="1" applyAlignment="1">
      <alignment horizontal="left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15" fillId="33" borderId="25" xfId="51" applyFont="1" applyFill="1" applyBorder="1" applyAlignment="1">
      <alignment horizontal="center" vertical="center" wrapText="1"/>
      <protection/>
    </xf>
    <xf numFmtId="0" fontId="15" fillId="33" borderId="26" xfId="51" applyFont="1" applyFill="1" applyBorder="1" applyAlignment="1">
      <alignment horizontal="center" vertical="center" wrapText="1"/>
      <protection/>
    </xf>
    <xf numFmtId="0" fontId="15" fillId="33" borderId="11" xfId="51" applyFont="1" applyFill="1" applyBorder="1" applyAlignment="1">
      <alignment horizontal="center" vertical="center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13" fillId="0" borderId="15" xfId="51" applyFont="1" applyBorder="1" applyAlignment="1">
      <alignment horizontal="center" vertical="center" wrapText="1"/>
      <protection/>
    </xf>
    <xf numFmtId="0" fontId="13" fillId="0" borderId="14" xfId="51" applyFont="1" applyBorder="1" applyAlignment="1">
      <alignment horizontal="center" vertical="center" wrapText="1"/>
      <protection/>
    </xf>
    <xf numFmtId="43" fontId="13" fillId="0" borderId="15" xfId="51" applyNumberFormat="1" applyFont="1" applyBorder="1" applyAlignment="1">
      <alignment horizontal="center" vertical="center" wrapText="1"/>
      <protection/>
    </xf>
    <xf numFmtId="43" fontId="13" fillId="0" borderId="14" xfId="51" applyNumberFormat="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horizontal="center" vertical="center" wrapText="1"/>
      <protection/>
    </xf>
    <xf numFmtId="0" fontId="35" fillId="0" borderId="15" xfId="51" applyNumberFormat="1" applyFont="1" applyBorder="1" applyAlignment="1">
      <alignment horizontal="left" vertical="center" wrapText="1"/>
      <protection/>
    </xf>
    <xf numFmtId="0" fontId="35" fillId="0" borderId="14" xfId="51" applyNumberFormat="1" applyFont="1" applyBorder="1" applyAlignment="1">
      <alignment horizontal="left" vertical="center" wrapText="1"/>
      <protection/>
    </xf>
    <xf numFmtId="0" fontId="35" fillId="0" borderId="13" xfId="51" applyNumberFormat="1" applyFont="1" applyBorder="1" applyAlignment="1">
      <alignment horizontal="left" vertical="center" wrapText="1"/>
      <protection/>
    </xf>
    <xf numFmtId="43" fontId="13" fillId="0" borderId="16" xfId="51" applyNumberFormat="1" applyFont="1" applyBorder="1" applyAlignment="1">
      <alignment horizontal="center" vertical="center" wrapText="1"/>
      <protection/>
    </xf>
    <xf numFmtId="43" fontId="13" fillId="0" borderId="18" xfId="51" applyNumberFormat="1" applyFont="1" applyBorder="1" applyAlignment="1">
      <alignment horizontal="center" vertical="center" wrapText="1"/>
      <protection/>
    </xf>
    <xf numFmtId="49" fontId="13" fillId="0" borderId="15" xfId="51" applyNumberFormat="1" applyFont="1" applyBorder="1" applyAlignment="1">
      <alignment horizontal="center" vertical="center" wrapText="1"/>
      <protection/>
    </xf>
    <xf numFmtId="49" fontId="13" fillId="0" borderId="14" xfId="51" applyNumberFormat="1" applyFont="1" applyBorder="1" applyAlignment="1">
      <alignment horizontal="center" vertical="center" wrapText="1"/>
      <protection/>
    </xf>
    <xf numFmtId="43" fontId="13" fillId="0" borderId="17" xfId="51" applyNumberFormat="1" applyFont="1" applyBorder="1" applyAlignment="1">
      <alignment horizontal="center" vertical="center" wrapText="1"/>
      <protection/>
    </xf>
    <xf numFmtId="43" fontId="13" fillId="0" borderId="19" xfId="51" applyNumberFormat="1" applyFont="1" applyBorder="1" applyAlignment="1">
      <alignment horizontal="center" vertical="center" wrapText="1"/>
      <protection/>
    </xf>
    <xf numFmtId="0" fontId="13" fillId="0" borderId="11" xfId="50" applyNumberFormat="1" applyFont="1" applyFill="1" applyBorder="1" applyAlignment="1" applyProtection="1">
      <alignment horizontal="left"/>
      <protection locked="0"/>
    </xf>
    <xf numFmtId="4" fontId="6" fillId="0" borderId="25" xfId="51" applyNumberFormat="1" applyFont="1" applyBorder="1" applyAlignment="1">
      <alignment horizontal="left" vertical="center" wrapText="1"/>
      <protection/>
    </xf>
    <xf numFmtId="4" fontId="6" fillId="0" borderId="11" xfId="51" applyNumberFormat="1" applyFont="1" applyBorder="1" applyAlignment="1">
      <alignment horizontal="left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18" fillId="33" borderId="15" xfId="51" applyFont="1" applyFill="1" applyBorder="1" applyAlignment="1">
      <alignment horizontal="center" vertical="top"/>
      <protection/>
    </xf>
    <xf numFmtId="0" fontId="6" fillId="33" borderId="14" xfId="51" applyFont="1" applyFill="1" applyBorder="1" applyAlignment="1">
      <alignment horizontal="center" vertical="top"/>
      <protection/>
    </xf>
    <xf numFmtId="0" fontId="6" fillId="33" borderId="13" xfId="51" applyFont="1" applyFill="1" applyBorder="1" applyAlignment="1">
      <alignment horizontal="center" vertical="top"/>
      <protection/>
    </xf>
    <xf numFmtId="0" fontId="18" fillId="33" borderId="15" xfId="51" applyFont="1" applyFill="1" applyBorder="1" applyAlignment="1">
      <alignment horizontal="left" vertical="top" wrapText="1"/>
      <protection/>
    </xf>
    <xf numFmtId="0" fontId="6" fillId="33" borderId="14" xfId="51" applyFont="1" applyFill="1" applyBorder="1" applyAlignment="1">
      <alignment/>
      <protection/>
    </xf>
    <xf numFmtId="0" fontId="6" fillId="33" borderId="13" xfId="51" applyFont="1" applyFill="1" applyBorder="1" applyAlignment="1">
      <alignment/>
      <protection/>
    </xf>
    <xf numFmtId="0" fontId="18" fillId="33" borderId="15" xfId="51" applyFont="1" applyFill="1" applyBorder="1" applyAlignment="1">
      <alignment horizontal="center" vertical="top" wrapText="1"/>
      <protection/>
    </xf>
    <xf numFmtId="0" fontId="6" fillId="33" borderId="14" xfId="51" applyFont="1" applyFill="1" applyBorder="1" applyAlignment="1">
      <alignment horizontal="center"/>
      <protection/>
    </xf>
    <xf numFmtId="0" fontId="6" fillId="33" borderId="13" xfId="51" applyFont="1" applyFill="1" applyBorder="1" applyAlignment="1">
      <alignment horizontal="center"/>
      <protection/>
    </xf>
    <xf numFmtId="0" fontId="18" fillId="33" borderId="15" xfId="51" applyFont="1" applyFill="1" applyBorder="1" applyAlignment="1">
      <alignment vertical="top" wrapText="1"/>
      <protection/>
    </xf>
    <xf numFmtId="0" fontId="18" fillId="33" borderId="14" xfId="51" applyFont="1" applyFill="1" applyBorder="1" applyAlignment="1">
      <alignment horizontal="center" vertical="top" wrapText="1"/>
      <protection/>
    </xf>
    <xf numFmtId="0" fontId="6" fillId="33" borderId="13" xfId="51" applyFont="1" applyFill="1" applyBorder="1" applyAlignment="1">
      <alignment horizontal="center" vertical="top" wrapText="1"/>
      <protection/>
    </xf>
    <xf numFmtId="0" fontId="18" fillId="33" borderId="14" xfId="51" applyFont="1" applyFill="1" applyBorder="1" applyAlignment="1">
      <alignment horizontal="left" vertical="top" wrapText="1"/>
      <protection/>
    </xf>
    <xf numFmtId="0" fontId="31" fillId="0" borderId="0" xfId="51" applyNumberFormat="1" applyFont="1" applyFill="1" applyBorder="1" applyAlignment="1" applyProtection="1">
      <alignment horizontal="center" wrapText="1"/>
      <protection locked="0"/>
    </xf>
    <xf numFmtId="0" fontId="20" fillId="0" borderId="12" xfId="51" applyFont="1" applyFill="1" applyBorder="1" applyAlignment="1">
      <alignment horizontal="center" vertical="center" wrapText="1"/>
      <protection/>
    </xf>
    <xf numFmtId="0" fontId="18" fillId="0" borderId="15" xfId="51" applyFont="1" applyFill="1" applyBorder="1" applyAlignment="1">
      <alignment horizontal="center" vertical="top"/>
      <protection/>
    </xf>
    <xf numFmtId="0" fontId="18" fillId="0" borderId="14" xfId="51" applyFont="1" applyFill="1" applyBorder="1" applyAlignment="1">
      <alignment horizontal="center" vertical="top"/>
      <protection/>
    </xf>
    <xf numFmtId="0" fontId="18" fillId="0" borderId="13" xfId="51" applyFont="1" applyFill="1" applyBorder="1" applyAlignment="1">
      <alignment horizontal="center" vertical="top"/>
      <protection/>
    </xf>
    <xf numFmtId="0" fontId="18" fillId="0" borderId="15" xfId="51" applyFont="1" applyFill="1" applyBorder="1" applyAlignment="1">
      <alignment vertical="top" wrapText="1"/>
      <protection/>
    </xf>
    <xf numFmtId="0" fontId="6" fillId="0" borderId="14" xfId="51" applyFont="1" applyFill="1" applyBorder="1" applyAlignment="1">
      <alignment vertical="top" wrapText="1"/>
      <protection/>
    </xf>
    <xf numFmtId="0" fontId="6" fillId="0" borderId="13" xfId="51" applyFont="1" applyFill="1" applyBorder="1" applyAlignment="1">
      <alignment vertical="top" wrapText="1"/>
      <protection/>
    </xf>
    <xf numFmtId="49" fontId="18" fillId="0" borderId="15" xfId="51" applyNumberFormat="1" applyFont="1" applyFill="1" applyBorder="1" applyAlignment="1">
      <alignment horizontal="center" vertical="top"/>
      <protection/>
    </xf>
    <xf numFmtId="0" fontId="6" fillId="0" borderId="14" xfId="51" applyFont="1" applyFill="1" applyBorder="1" applyAlignment="1">
      <alignment horizontal="center" vertical="top"/>
      <protection/>
    </xf>
    <xf numFmtId="0" fontId="6" fillId="0" borderId="13" xfId="51" applyFont="1" applyFill="1" applyBorder="1" applyAlignment="1">
      <alignment horizontal="center" vertical="top"/>
      <protection/>
    </xf>
    <xf numFmtId="0" fontId="6" fillId="0" borderId="14" xfId="51" applyFont="1" applyFill="1" applyBorder="1" applyAlignment="1">
      <alignment vertical="top"/>
      <protection/>
    </xf>
    <xf numFmtId="0" fontId="6" fillId="0" borderId="13" xfId="51" applyFont="1" applyFill="1" applyBorder="1" applyAlignment="1">
      <alignment vertical="top"/>
      <protection/>
    </xf>
    <xf numFmtId="0" fontId="18" fillId="0" borderId="15" xfId="51" applyFont="1" applyFill="1" applyBorder="1" applyAlignment="1">
      <alignment horizontal="center" vertical="top" wrapText="1"/>
      <protection/>
    </xf>
    <xf numFmtId="0" fontId="18" fillId="0" borderId="14" xfId="51" applyFont="1" applyFill="1" applyBorder="1" applyAlignment="1">
      <alignment horizontal="center" vertical="top" wrapText="1"/>
      <protection/>
    </xf>
    <xf numFmtId="0" fontId="18" fillId="0" borderId="13" xfId="51" applyFont="1" applyFill="1" applyBorder="1" applyAlignment="1">
      <alignment horizontal="center" vertical="top" wrapText="1"/>
      <protection/>
    </xf>
    <xf numFmtId="0" fontId="18" fillId="0" borderId="15" xfId="51" applyFont="1" applyFill="1" applyBorder="1" applyAlignment="1">
      <alignment vertical="top"/>
      <protection/>
    </xf>
    <xf numFmtId="0" fontId="18" fillId="0" borderId="15" xfId="51" applyNumberFormat="1" applyFont="1" applyFill="1" applyBorder="1" applyAlignment="1">
      <alignment vertical="top" wrapText="1"/>
      <protection/>
    </xf>
    <xf numFmtId="0" fontId="13" fillId="0" borderId="13" xfId="50" applyNumberFormat="1" applyFont="1" applyFill="1" applyBorder="1" applyAlignment="1" applyProtection="1">
      <alignment horizontal="left"/>
      <protection locked="0"/>
    </xf>
    <xf numFmtId="0" fontId="13" fillId="0" borderId="14" xfId="50" applyNumberFormat="1" applyFont="1" applyFill="1" applyBorder="1" applyAlignment="1" applyProtection="1">
      <alignment horizontal="left"/>
      <protection locked="0"/>
    </xf>
    <xf numFmtId="0" fontId="18" fillId="0" borderId="12" xfId="51" applyFont="1" applyFill="1" applyBorder="1" applyAlignment="1">
      <alignment horizontal="center" vertical="top" wrapText="1"/>
      <protection/>
    </xf>
    <xf numFmtId="0" fontId="18" fillId="0" borderId="12" xfId="51" applyNumberFormat="1" applyFont="1" applyFill="1" applyBorder="1" applyAlignment="1">
      <alignment vertical="top" wrapText="1"/>
      <protection/>
    </xf>
    <xf numFmtId="0" fontId="18" fillId="0" borderId="12" xfId="51" applyFont="1" applyFill="1" applyBorder="1" applyAlignment="1">
      <alignment vertical="top" wrapText="1"/>
      <protection/>
    </xf>
    <xf numFmtId="0" fontId="18" fillId="0" borderId="12" xfId="51" applyFont="1" applyFill="1" applyBorder="1" applyAlignment="1">
      <alignment horizontal="center"/>
      <protection/>
    </xf>
    <xf numFmtId="0" fontId="18" fillId="0" borderId="12" xfId="51" applyFont="1" applyFill="1" applyBorder="1" applyAlignment="1">
      <alignment horizontal="left" vertical="top" wrapText="1"/>
      <protection/>
    </xf>
    <xf numFmtId="0" fontId="18" fillId="0" borderId="15" xfId="51" applyFont="1" applyFill="1" applyBorder="1" applyAlignment="1">
      <alignment horizontal="left" vertical="top" wrapText="1"/>
      <protection/>
    </xf>
    <xf numFmtId="0" fontId="6" fillId="0" borderId="14" xfId="51" applyFont="1" applyFill="1" applyBorder="1" applyAlignment="1">
      <alignment/>
      <protection/>
    </xf>
    <xf numFmtId="0" fontId="6" fillId="0" borderId="13" xfId="51" applyFont="1" applyFill="1" applyBorder="1" applyAlignment="1">
      <alignment/>
      <protection/>
    </xf>
    <xf numFmtId="0" fontId="6" fillId="0" borderId="13" xfId="51" applyFont="1" applyFill="1" applyBorder="1" applyAlignment="1">
      <alignment horizontal="center" vertical="top" wrapText="1"/>
      <protection/>
    </xf>
    <xf numFmtId="0" fontId="6" fillId="0" borderId="14" xfId="51" applyFont="1" applyFill="1" applyBorder="1" applyAlignment="1">
      <alignment horizontal="center"/>
      <protection/>
    </xf>
    <xf numFmtId="0" fontId="6" fillId="0" borderId="13" xfId="51" applyFont="1" applyFill="1" applyBorder="1" applyAlignment="1">
      <alignment horizontal="center"/>
      <protection/>
    </xf>
    <xf numFmtId="0" fontId="18" fillId="0" borderId="14" xfId="51" applyFont="1" applyFill="1" applyBorder="1" applyAlignment="1">
      <alignment horizontal="left" vertical="top" wrapText="1"/>
      <protection/>
    </xf>
    <xf numFmtId="0" fontId="32" fillId="0" borderId="15" xfId="51" applyFont="1" applyFill="1" applyBorder="1" applyAlignment="1">
      <alignment horizontal="center" vertical="top"/>
      <protection/>
    </xf>
    <xf numFmtId="0" fontId="32" fillId="0" borderId="14" xfId="51" applyFont="1" applyFill="1" applyBorder="1" applyAlignment="1">
      <alignment horizontal="center" vertical="top"/>
      <protection/>
    </xf>
    <xf numFmtId="0" fontId="32" fillId="0" borderId="13" xfId="51" applyFont="1" applyFill="1" applyBorder="1" applyAlignment="1">
      <alignment horizontal="center" vertical="top"/>
      <protection/>
    </xf>
    <xf numFmtId="0" fontId="32" fillId="0" borderId="14" xfId="51" applyFont="1" applyFill="1" applyBorder="1" applyAlignment="1">
      <alignment/>
      <protection/>
    </xf>
    <xf numFmtId="0" fontId="32" fillId="0" borderId="13" xfId="51" applyFont="1" applyFill="1" applyBorder="1" applyAlignment="1">
      <alignment/>
      <protection/>
    </xf>
    <xf numFmtId="0" fontId="32" fillId="0" borderId="14" xfId="5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 horizontal="center" vertical="top" wrapText="1"/>
      <protection/>
    </xf>
    <xf numFmtId="0" fontId="18" fillId="0" borderId="14" xfId="51" applyFont="1" applyFill="1" applyBorder="1" applyAlignment="1">
      <alignment horizontal="left" wrapText="1"/>
      <protection/>
    </xf>
    <xf numFmtId="0" fontId="6" fillId="0" borderId="12" xfId="51" applyFont="1" applyFill="1" applyBorder="1" applyAlignment="1">
      <alignment vertical="top"/>
      <protection/>
    </xf>
    <xf numFmtId="0" fontId="31" fillId="0" borderId="25" xfId="51" applyFont="1" applyFill="1" applyBorder="1" applyAlignment="1">
      <alignment vertical="top" wrapText="1"/>
      <protection/>
    </xf>
    <xf numFmtId="0" fontId="31" fillId="0" borderId="26" xfId="51" applyFont="1" applyFill="1" applyBorder="1" applyAlignment="1">
      <alignment vertical="top" wrapText="1"/>
      <protection/>
    </xf>
    <xf numFmtId="0" fontId="31" fillId="0" borderId="11" xfId="51" applyFont="1" applyFill="1" applyBorder="1" applyAlignment="1">
      <alignment vertical="top" wrapText="1"/>
      <protection/>
    </xf>
    <xf numFmtId="0" fontId="20" fillId="0" borderId="25" xfId="51" applyFont="1" applyFill="1" applyBorder="1" applyAlignment="1">
      <alignment vertical="top" wrapText="1"/>
      <protection/>
    </xf>
    <xf numFmtId="0" fontId="20" fillId="0" borderId="26" xfId="51" applyFont="1" applyFill="1" applyBorder="1" applyAlignment="1">
      <alignment vertical="top" wrapText="1"/>
      <protection/>
    </xf>
    <xf numFmtId="0" fontId="20" fillId="0" borderId="11" xfId="51" applyFont="1" applyFill="1" applyBorder="1" applyAlignment="1">
      <alignment vertical="top" wrapText="1"/>
      <protection/>
    </xf>
    <xf numFmtId="0" fontId="18" fillId="0" borderId="25" xfId="51" applyFont="1" applyFill="1" applyBorder="1" applyAlignment="1">
      <alignment vertical="top" wrapText="1"/>
      <protection/>
    </xf>
    <xf numFmtId="0" fontId="18" fillId="0" borderId="26" xfId="51" applyFont="1" applyFill="1" applyBorder="1" applyAlignment="1">
      <alignment vertical="top" wrapText="1"/>
      <protection/>
    </xf>
    <xf numFmtId="0" fontId="18" fillId="0" borderId="11" xfId="51" applyFont="1" applyFill="1" applyBorder="1" applyAlignment="1">
      <alignment vertical="top" wrapText="1"/>
      <protection/>
    </xf>
    <xf numFmtId="0" fontId="14" fillId="0" borderId="0" xfId="51" applyFont="1" applyAlignment="1">
      <alignment horizontal="right" wrapText="1"/>
      <protection/>
    </xf>
    <xf numFmtId="0" fontId="34" fillId="0" borderId="0" xfId="51" applyFont="1" applyFill="1" applyAlignment="1">
      <alignment horizontal="left" wrapText="1"/>
      <protection/>
    </xf>
    <xf numFmtId="0" fontId="33" fillId="0" borderId="0" xfId="51" applyFont="1" applyFill="1" applyAlignment="1">
      <alignment horizontal="right" vertical="top"/>
      <protection/>
    </xf>
    <xf numFmtId="0" fontId="6" fillId="0" borderId="26" xfId="51" applyFont="1" applyFill="1" applyBorder="1" applyAlignment="1">
      <alignment vertical="top"/>
      <protection/>
    </xf>
    <xf numFmtId="0" fontId="6" fillId="0" borderId="11" xfId="51" applyFont="1" applyFill="1" applyBorder="1" applyAlignment="1">
      <alignment vertical="top"/>
      <protection/>
    </xf>
    <xf numFmtId="0" fontId="18" fillId="0" borderId="14" xfId="51" applyFont="1" applyFill="1" applyBorder="1" applyAlignment="1">
      <alignment horizontal="left" vertical="center" wrapText="1"/>
      <protection/>
    </xf>
    <xf numFmtId="0" fontId="15" fillId="33" borderId="12" xfId="51" applyFont="1" applyFill="1" applyBorder="1" applyAlignment="1">
      <alignment horizontal="center" vertical="center"/>
      <protection/>
    </xf>
    <xf numFmtId="0" fontId="7" fillId="33" borderId="0" xfId="51" applyFont="1" applyFill="1" applyAlignment="1">
      <alignment horizontal="center" vertical="center"/>
      <protection/>
    </xf>
    <xf numFmtId="0" fontId="15" fillId="33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2" fillId="0" borderId="25" xfId="51" applyFont="1" applyFill="1" applyBorder="1" applyAlignment="1">
      <alignment horizontal="center" vertical="center"/>
      <protection/>
    </xf>
    <xf numFmtId="0" fontId="22" fillId="0" borderId="26" xfId="5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/>
      <protection/>
    </xf>
    <xf numFmtId="0" fontId="21" fillId="0" borderId="25" xfId="51" applyFont="1" applyFill="1" applyBorder="1" applyAlignment="1">
      <alignment horizontal="center" vertical="center" wrapText="1"/>
      <protection/>
    </xf>
    <xf numFmtId="0" fontId="21" fillId="0" borderId="11" xfId="51" applyFont="1" applyFill="1" applyBorder="1" applyAlignment="1">
      <alignment horizontal="center" vertical="center" wrapText="1"/>
      <protection/>
    </xf>
    <xf numFmtId="0" fontId="21" fillId="0" borderId="15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12" xfId="5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1" fillId="0" borderId="14" xfId="51" applyFont="1" applyFill="1" applyBorder="1" applyAlignment="1">
      <alignment horizontal="center" vertical="center" wrapText="1"/>
      <protection/>
    </xf>
    <xf numFmtId="0" fontId="21" fillId="0" borderId="26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/>
      <protection/>
    </xf>
    <xf numFmtId="0" fontId="42" fillId="0" borderId="0" xfId="51" applyFont="1" applyAlignment="1">
      <alignment horizontal="center" vertical="center" wrapText="1"/>
      <protection/>
    </xf>
    <xf numFmtId="0" fontId="26" fillId="0" borderId="12" xfId="51" applyFont="1" applyFill="1" applyBorder="1" applyAlignment="1">
      <alignment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showGridLines="0" zoomScalePageLayoutView="0" workbookViewId="0" topLeftCell="A1">
      <selection activeCell="W7" sqref="W7"/>
    </sheetView>
  </sheetViews>
  <sheetFormatPr defaultColWidth="9.33203125" defaultRowHeight="12.75"/>
  <cols>
    <col min="1" max="1" width="7.33203125" style="0" customWidth="1"/>
    <col min="2" max="2" width="6.66015625" style="0" customWidth="1"/>
    <col min="3" max="3" width="9.83203125" style="0" customWidth="1"/>
    <col min="4" max="4" width="5" style="0" customWidth="1"/>
    <col min="5" max="5" width="4.33203125" style="0" customWidth="1"/>
    <col min="6" max="6" width="21" style="0" customWidth="1"/>
    <col min="7" max="7" width="9.33203125" style="0" customWidth="1"/>
    <col min="8" max="8" width="9.66015625" style="0" customWidth="1"/>
    <col min="9" max="9" width="12.16015625" style="0" customWidth="1"/>
    <col min="10" max="10" width="8.16015625" style="0" customWidth="1"/>
    <col min="11" max="11" width="19.16015625" style="0" customWidth="1"/>
    <col min="12" max="12" width="20.5" style="0" customWidth="1"/>
    <col min="13" max="13" width="5.66015625" style="0" customWidth="1"/>
    <col min="14" max="14" width="9" style="0" customWidth="1"/>
    <col min="15" max="15" width="2.66015625" style="0" customWidth="1"/>
    <col min="16" max="16" width="4.66015625" style="0" customWidth="1"/>
    <col min="17" max="17" width="0.65625" style="0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70" t="s">
        <v>292</v>
      </c>
      <c r="L1" s="170"/>
      <c r="M1" s="170"/>
      <c r="N1" s="170"/>
      <c r="O1" s="170"/>
      <c r="P1" s="170"/>
      <c r="Q1" s="4"/>
    </row>
    <row r="2" spans="1:17" ht="32.25" customHeight="1">
      <c r="A2" s="165" t="s">
        <v>111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4"/>
    </row>
    <row r="3" spans="1:17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 t="s">
        <v>0</v>
      </c>
      <c r="O3" s="169"/>
      <c r="P3" s="169"/>
      <c r="Q3" s="4"/>
    </row>
    <row r="4" spans="1:1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/>
    </row>
    <row r="5" spans="2:17" ht="34.5" customHeight="1">
      <c r="B5" s="5" t="s">
        <v>1</v>
      </c>
      <c r="C5" s="5" t="s">
        <v>2</v>
      </c>
      <c r="D5" s="162" t="s">
        <v>3</v>
      </c>
      <c r="E5" s="162"/>
      <c r="F5" s="162" t="s">
        <v>4</v>
      </c>
      <c r="G5" s="162"/>
      <c r="H5" s="162"/>
      <c r="I5" s="162" t="s">
        <v>110</v>
      </c>
      <c r="J5" s="162"/>
      <c r="K5" s="5" t="s">
        <v>109</v>
      </c>
      <c r="L5" s="5" t="s">
        <v>108</v>
      </c>
      <c r="M5" s="162" t="s">
        <v>107</v>
      </c>
      <c r="N5" s="162"/>
      <c r="O5" s="162"/>
      <c r="P5" s="162"/>
      <c r="Q5" s="162"/>
    </row>
    <row r="6" spans="2:17" ht="11.25" customHeight="1">
      <c r="B6" s="120" t="s">
        <v>5</v>
      </c>
      <c r="C6" s="120" t="s">
        <v>6</v>
      </c>
      <c r="D6" s="166" t="s">
        <v>7</v>
      </c>
      <c r="E6" s="166"/>
      <c r="F6" s="166" t="s">
        <v>8</v>
      </c>
      <c r="G6" s="166"/>
      <c r="H6" s="166"/>
      <c r="I6" s="166" t="s">
        <v>9</v>
      </c>
      <c r="J6" s="166"/>
      <c r="K6" s="120" t="s">
        <v>106</v>
      </c>
      <c r="L6" s="120" t="s">
        <v>105</v>
      </c>
      <c r="M6" s="166" t="s">
        <v>104</v>
      </c>
      <c r="N6" s="166"/>
      <c r="O6" s="166"/>
      <c r="P6" s="166"/>
      <c r="Q6" s="166"/>
    </row>
    <row r="7" spans="2:17" ht="18.75" customHeight="1">
      <c r="B7" s="172" t="s">
        <v>10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2:17" ht="21" customHeight="1">
      <c r="B8" s="120" t="s">
        <v>220</v>
      </c>
      <c r="C8" s="121"/>
      <c r="D8" s="167"/>
      <c r="E8" s="167"/>
      <c r="F8" s="168" t="s">
        <v>13</v>
      </c>
      <c r="G8" s="168"/>
      <c r="H8" s="168"/>
      <c r="I8" s="163" t="s">
        <v>223</v>
      </c>
      <c r="J8" s="163"/>
      <c r="K8" s="122" t="s">
        <v>12</v>
      </c>
      <c r="L8" s="122" t="s">
        <v>230</v>
      </c>
      <c r="M8" s="163" t="s">
        <v>231</v>
      </c>
      <c r="N8" s="163"/>
      <c r="O8" s="163"/>
      <c r="P8" s="163"/>
      <c r="Q8" s="163"/>
    </row>
    <row r="9" spans="2:17" ht="39.75" customHeight="1">
      <c r="B9" s="5"/>
      <c r="C9" s="121"/>
      <c r="D9" s="167"/>
      <c r="E9" s="167"/>
      <c r="F9" s="168" t="s">
        <v>11</v>
      </c>
      <c r="G9" s="168"/>
      <c r="H9" s="168"/>
      <c r="I9" s="163" t="s">
        <v>221</v>
      </c>
      <c r="J9" s="163"/>
      <c r="K9" s="122" t="s">
        <v>12</v>
      </c>
      <c r="L9" s="122" t="s">
        <v>12</v>
      </c>
      <c r="M9" s="163" t="s">
        <v>221</v>
      </c>
      <c r="N9" s="163"/>
      <c r="O9" s="163"/>
      <c r="P9" s="163"/>
      <c r="Q9" s="163"/>
    </row>
    <row r="10" spans="2:17" ht="30" customHeight="1">
      <c r="B10" s="121"/>
      <c r="C10" s="120" t="s">
        <v>224</v>
      </c>
      <c r="D10" s="167"/>
      <c r="E10" s="167"/>
      <c r="F10" s="168" t="s">
        <v>218</v>
      </c>
      <c r="G10" s="168"/>
      <c r="H10" s="168"/>
      <c r="I10" s="163" t="s">
        <v>222</v>
      </c>
      <c r="J10" s="163"/>
      <c r="K10" s="122" t="s">
        <v>12</v>
      </c>
      <c r="L10" s="122" t="s">
        <v>232</v>
      </c>
      <c r="M10" s="163" t="s">
        <v>233</v>
      </c>
      <c r="N10" s="163"/>
      <c r="O10" s="163"/>
      <c r="P10" s="163"/>
      <c r="Q10" s="163"/>
    </row>
    <row r="11" spans="2:17" ht="36.75" customHeight="1">
      <c r="B11" s="121"/>
      <c r="C11" s="5"/>
      <c r="D11" s="167"/>
      <c r="E11" s="167"/>
      <c r="F11" s="168" t="s">
        <v>11</v>
      </c>
      <c r="G11" s="168"/>
      <c r="H11" s="168"/>
      <c r="I11" s="163" t="s">
        <v>12</v>
      </c>
      <c r="J11" s="163"/>
      <c r="K11" s="122" t="s">
        <v>12</v>
      </c>
      <c r="L11" s="122" t="s">
        <v>12</v>
      </c>
      <c r="M11" s="163" t="s">
        <v>12</v>
      </c>
      <c r="N11" s="163"/>
      <c r="O11" s="163"/>
      <c r="P11" s="163"/>
      <c r="Q11" s="163"/>
    </row>
    <row r="12" spans="2:17" ht="20.25" customHeight="1">
      <c r="B12" s="121"/>
      <c r="C12" s="121"/>
      <c r="D12" s="166" t="s">
        <v>234</v>
      </c>
      <c r="E12" s="166"/>
      <c r="F12" s="168" t="s">
        <v>235</v>
      </c>
      <c r="G12" s="168"/>
      <c r="H12" s="168"/>
      <c r="I12" s="163" t="s">
        <v>12</v>
      </c>
      <c r="J12" s="163"/>
      <c r="K12" s="122" t="s">
        <v>12</v>
      </c>
      <c r="L12" s="122" t="s">
        <v>232</v>
      </c>
      <c r="M12" s="163" t="s">
        <v>232</v>
      </c>
      <c r="N12" s="163"/>
      <c r="O12" s="163"/>
      <c r="P12" s="163"/>
      <c r="Q12" s="163"/>
    </row>
    <row r="13" spans="2:17" ht="21.75" customHeight="1">
      <c r="B13" s="121"/>
      <c r="C13" s="120" t="s">
        <v>236</v>
      </c>
      <c r="D13" s="167"/>
      <c r="E13" s="167"/>
      <c r="F13" s="168" t="s">
        <v>14</v>
      </c>
      <c r="G13" s="168"/>
      <c r="H13" s="168"/>
      <c r="I13" s="163" t="s">
        <v>221</v>
      </c>
      <c r="J13" s="163"/>
      <c r="K13" s="122" t="s">
        <v>12</v>
      </c>
      <c r="L13" s="122" t="s">
        <v>237</v>
      </c>
      <c r="M13" s="163" t="s">
        <v>238</v>
      </c>
      <c r="N13" s="163"/>
      <c r="O13" s="163"/>
      <c r="P13" s="163"/>
      <c r="Q13" s="163"/>
    </row>
    <row r="14" spans="2:17" ht="34.5" customHeight="1">
      <c r="B14" s="121"/>
      <c r="C14" s="5"/>
      <c r="D14" s="167"/>
      <c r="E14" s="167"/>
      <c r="F14" s="168" t="s">
        <v>11</v>
      </c>
      <c r="G14" s="168"/>
      <c r="H14" s="168"/>
      <c r="I14" s="163" t="s">
        <v>221</v>
      </c>
      <c r="J14" s="163"/>
      <c r="K14" s="122" t="s">
        <v>12</v>
      </c>
      <c r="L14" s="122" t="s">
        <v>12</v>
      </c>
      <c r="M14" s="163" t="s">
        <v>221</v>
      </c>
      <c r="N14" s="163"/>
      <c r="O14" s="163"/>
      <c r="P14" s="163"/>
      <c r="Q14" s="163"/>
    </row>
    <row r="15" spans="2:17" ht="28.5" customHeight="1">
      <c r="B15" s="121"/>
      <c r="C15" s="121"/>
      <c r="D15" s="166" t="s">
        <v>225</v>
      </c>
      <c r="E15" s="166"/>
      <c r="F15" s="168" t="s">
        <v>226</v>
      </c>
      <c r="G15" s="168"/>
      <c r="H15" s="168"/>
      <c r="I15" s="163" t="s">
        <v>12</v>
      </c>
      <c r="J15" s="163"/>
      <c r="K15" s="122" t="s">
        <v>12</v>
      </c>
      <c r="L15" s="122" t="s">
        <v>237</v>
      </c>
      <c r="M15" s="163" t="s">
        <v>237</v>
      </c>
      <c r="N15" s="163"/>
      <c r="O15" s="163"/>
      <c r="P15" s="163"/>
      <c r="Q15" s="163"/>
    </row>
    <row r="16" spans="2:17" ht="38.25" customHeight="1">
      <c r="B16" s="171" t="s">
        <v>10</v>
      </c>
      <c r="C16" s="171"/>
      <c r="D16" s="171"/>
      <c r="E16" s="171"/>
      <c r="F16" s="171"/>
      <c r="G16" s="171"/>
      <c r="H16" s="123" t="s">
        <v>17</v>
      </c>
      <c r="I16" s="164" t="s">
        <v>239</v>
      </c>
      <c r="J16" s="164"/>
      <c r="K16" s="124" t="s">
        <v>12</v>
      </c>
      <c r="L16" s="124" t="s">
        <v>230</v>
      </c>
      <c r="M16" s="164" t="s">
        <v>240</v>
      </c>
      <c r="N16" s="164"/>
      <c r="O16" s="164"/>
      <c r="P16" s="164"/>
      <c r="Q16" s="164"/>
    </row>
    <row r="17" spans="2:17" ht="37.5" customHeight="1">
      <c r="B17" s="175"/>
      <c r="C17" s="175"/>
      <c r="D17" s="175"/>
      <c r="E17" s="175"/>
      <c r="F17" s="173" t="s">
        <v>11</v>
      </c>
      <c r="G17" s="173"/>
      <c r="H17" s="173"/>
      <c r="I17" s="174" t="s">
        <v>103</v>
      </c>
      <c r="J17" s="174"/>
      <c r="K17" s="125" t="s">
        <v>12</v>
      </c>
      <c r="L17" s="125" t="s">
        <v>12</v>
      </c>
      <c r="M17" s="174" t="s">
        <v>103</v>
      </c>
      <c r="N17" s="174"/>
      <c r="O17" s="174"/>
      <c r="P17" s="174"/>
      <c r="Q17" s="174"/>
    </row>
    <row r="18" spans="1:17" ht="23.2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2:17" ht="33.75" customHeight="1">
      <c r="B19" s="172" t="s">
        <v>18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ht="21.75" customHeight="1">
      <c r="B20" s="120" t="s">
        <v>241</v>
      </c>
      <c r="C20" s="121"/>
      <c r="D20" s="167"/>
      <c r="E20" s="167"/>
      <c r="F20" s="168" t="s">
        <v>242</v>
      </c>
      <c r="G20" s="168"/>
      <c r="H20" s="168"/>
      <c r="I20" s="163" t="s">
        <v>243</v>
      </c>
      <c r="J20" s="163"/>
      <c r="K20" s="122" t="s">
        <v>12</v>
      </c>
      <c r="L20" s="122" t="s">
        <v>244</v>
      </c>
      <c r="M20" s="163" t="s">
        <v>245</v>
      </c>
      <c r="N20" s="163"/>
      <c r="O20" s="163"/>
      <c r="P20" s="163"/>
      <c r="Q20" s="163"/>
    </row>
    <row r="21" spans="2:17" ht="36" customHeight="1">
      <c r="B21" s="5"/>
      <c r="C21" s="121"/>
      <c r="D21" s="167"/>
      <c r="E21" s="167"/>
      <c r="F21" s="168" t="s">
        <v>11</v>
      </c>
      <c r="G21" s="168"/>
      <c r="H21" s="168"/>
      <c r="I21" s="163" t="s">
        <v>12</v>
      </c>
      <c r="J21" s="163"/>
      <c r="K21" s="122" t="s">
        <v>12</v>
      </c>
      <c r="L21" s="122" t="s">
        <v>246</v>
      </c>
      <c r="M21" s="163" t="s">
        <v>246</v>
      </c>
      <c r="N21" s="163"/>
      <c r="O21" s="163"/>
      <c r="P21" s="163"/>
      <c r="Q21" s="163"/>
    </row>
    <row r="22" spans="2:17" ht="33" customHeight="1">
      <c r="B22" s="121"/>
      <c r="C22" s="120" t="s">
        <v>247</v>
      </c>
      <c r="D22" s="167"/>
      <c r="E22" s="167"/>
      <c r="F22" s="168" t="s">
        <v>248</v>
      </c>
      <c r="G22" s="168"/>
      <c r="H22" s="168"/>
      <c r="I22" s="163" t="s">
        <v>249</v>
      </c>
      <c r="J22" s="163"/>
      <c r="K22" s="122" t="s">
        <v>12</v>
      </c>
      <c r="L22" s="122" t="s">
        <v>244</v>
      </c>
      <c r="M22" s="163" t="s">
        <v>250</v>
      </c>
      <c r="N22" s="163"/>
      <c r="O22" s="163"/>
      <c r="P22" s="163"/>
      <c r="Q22" s="163"/>
    </row>
    <row r="23" spans="2:17" ht="38.25" customHeight="1">
      <c r="B23" s="121"/>
      <c r="C23" s="5"/>
      <c r="D23" s="167"/>
      <c r="E23" s="167"/>
      <c r="F23" s="168" t="s">
        <v>11</v>
      </c>
      <c r="G23" s="168"/>
      <c r="H23" s="168"/>
      <c r="I23" s="163" t="s">
        <v>12</v>
      </c>
      <c r="J23" s="163"/>
      <c r="K23" s="122" t="s">
        <v>12</v>
      </c>
      <c r="L23" s="122" t="s">
        <v>246</v>
      </c>
      <c r="M23" s="163" t="s">
        <v>246</v>
      </c>
      <c r="N23" s="163"/>
      <c r="O23" s="163"/>
      <c r="P23" s="163"/>
      <c r="Q23" s="163"/>
    </row>
    <row r="24" spans="2:17" ht="50.25" customHeight="1">
      <c r="B24" s="121"/>
      <c r="C24" s="121"/>
      <c r="D24" s="166" t="s">
        <v>227</v>
      </c>
      <c r="E24" s="166"/>
      <c r="F24" s="168" t="s">
        <v>228</v>
      </c>
      <c r="G24" s="168"/>
      <c r="H24" s="168"/>
      <c r="I24" s="163" t="s">
        <v>12</v>
      </c>
      <c r="J24" s="163"/>
      <c r="K24" s="122" t="s">
        <v>12</v>
      </c>
      <c r="L24" s="122" t="s">
        <v>246</v>
      </c>
      <c r="M24" s="163" t="s">
        <v>246</v>
      </c>
      <c r="N24" s="163"/>
      <c r="O24" s="163"/>
      <c r="P24" s="163"/>
      <c r="Q24" s="163"/>
    </row>
    <row r="25" spans="2:17" ht="45" customHeight="1">
      <c r="B25" s="121"/>
      <c r="C25" s="121"/>
      <c r="D25" s="166" t="s">
        <v>251</v>
      </c>
      <c r="E25" s="166"/>
      <c r="F25" s="168" t="s">
        <v>252</v>
      </c>
      <c r="G25" s="168"/>
      <c r="H25" s="168"/>
      <c r="I25" s="163" t="s">
        <v>253</v>
      </c>
      <c r="J25" s="163"/>
      <c r="K25" s="122" t="s">
        <v>12</v>
      </c>
      <c r="L25" s="122" t="s">
        <v>254</v>
      </c>
      <c r="M25" s="163" t="s">
        <v>255</v>
      </c>
      <c r="N25" s="163"/>
      <c r="O25" s="163"/>
      <c r="P25" s="163"/>
      <c r="Q25" s="163"/>
    </row>
    <row r="26" spans="2:17" ht="21.75" customHeight="1">
      <c r="B26" s="171" t="s">
        <v>18</v>
      </c>
      <c r="C26" s="171"/>
      <c r="D26" s="171"/>
      <c r="E26" s="171"/>
      <c r="F26" s="171"/>
      <c r="G26" s="171"/>
      <c r="H26" s="123" t="s">
        <v>17</v>
      </c>
      <c r="I26" s="164" t="s">
        <v>102</v>
      </c>
      <c r="J26" s="164"/>
      <c r="K26" s="124" t="s">
        <v>12</v>
      </c>
      <c r="L26" s="124" t="s">
        <v>244</v>
      </c>
      <c r="M26" s="164" t="s">
        <v>256</v>
      </c>
      <c r="N26" s="164"/>
      <c r="O26" s="164"/>
      <c r="P26" s="164"/>
      <c r="Q26" s="164"/>
    </row>
    <row r="27" spans="2:17" ht="33" customHeight="1">
      <c r="B27" s="175"/>
      <c r="C27" s="175"/>
      <c r="D27" s="175"/>
      <c r="E27" s="175"/>
      <c r="F27" s="173" t="s">
        <v>11</v>
      </c>
      <c r="G27" s="173"/>
      <c r="H27" s="173"/>
      <c r="I27" s="174" t="s">
        <v>101</v>
      </c>
      <c r="J27" s="174"/>
      <c r="K27" s="125" t="s">
        <v>12</v>
      </c>
      <c r="L27" s="125" t="s">
        <v>246</v>
      </c>
      <c r="M27" s="174" t="s">
        <v>257</v>
      </c>
      <c r="N27" s="174"/>
      <c r="O27" s="174"/>
      <c r="P27" s="174"/>
      <c r="Q27" s="174"/>
    </row>
    <row r="28" spans="1:17" ht="19.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2:17" ht="25.5" customHeight="1">
      <c r="B29" s="172" t="s">
        <v>19</v>
      </c>
      <c r="C29" s="172"/>
      <c r="D29" s="172"/>
      <c r="E29" s="172"/>
      <c r="F29" s="172"/>
      <c r="G29" s="172"/>
      <c r="H29" s="172"/>
      <c r="I29" s="164" t="s">
        <v>258</v>
      </c>
      <c r="J29" s="164"/>
      <c r="K29" s="124" t="s">
        <v>12</v>
      </c>
      <c r="L29" s="124" t="s">
        <v>259</v>
      </c>
      <c r="M29" s="164" t="s">
        <v>260</v>
      </c>
      <c r="N29" s="164"/>
      <c r="O29" s="164"/>
      <c r="P29" s="164"/>
      <c r="Q29" s="164"/>
    </row>
    <row r="30" spans="2:17" ht="46.5" customHeight="1">
      <c r="B30" s="172"/>
      <c r="C30" s="172"/>
      <c r="D30" s="172"/>
      <c r="E30" s="172"/>
      <c r="F30" s="177" t="s">
        <v>11</v>
      </c>
      <c r="G30" s="177"/>
      <c r="H30" s="177"/>
      <c r="I30" s="178" t="s">
        <v>100</v>
      </c>
      <c r="J30" s="178"/>
      <c r="K30" s="126" t="s">
        <v>12</v>
      </c>
      <c r="L30" s="126" t="s">
        <v>246</v>
      </c>
      <c r="M30" s="178" t="s">
        <v>261</v>
      </c>
      <c r="N30" s="178"/>
      <c r="O30" s="178"/>
      <c r="P30" s="178"/>
      <c r="Q30" s="178"/>
    </row>
    <row r="31" spans="2:17" ht="28.5" customHeight="1">
      <c r="B31" s="176" t="s">
        <v>20</v>
      </c>
      <c r="C31" s="176"/>
      <c r="D31" s="176"/>
      <c r="E31" s="176"/>
      <c r="F31" s="176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</row>
  </sheetData>
  <sheetProtection/>
  <mergeCells count="94">
    <mergeCell ref="B16:G16"/>
    <mergeCell ref="B17:E17"/>
    <mergeCell ref="A18:Q18"/>
    <mergeCell ref="B19:Q19"/>
    <mergeCell ref="A28:Q28"/>
    <mergeCell ref="B29:H29"/>
    <mergeCell ref="I24:J24"/>
    <mergeCell ref="M24:Q24"/>
    <mergeCell ref="D25:E25"/>
    <mergeCell ref="F25:H25"/>
    <mergeCell ref="B31:F31"/>
    <mergeCell ref="G31:Q31"/>
    <mergeCell ref="I29:J29"/>
    <mergeCell ref="M29:Q29"/>
    <mergeCell ref="F30:H30"/>
    <mergeCell ref="I30:J30"/>
    <mergeCell ref="M30:Q30"/>
    <mergeCell ref="B30:E30"/>
    <mergeCell ref="I25:J25"/>
    <mergeCell ref="F23:H23"/>
    <mergeCell ref="I23:J23"/>
    <mergeCell ref="M23:Q23"/>
    <mergeCell ref="B27:E27"/>
    <mergeCell ref="F27:H27"/>
    <mergeCell ref="I27:J27"/>
    <mergeCell ref="M27:Q27"/>
    <mergeCell ref="D20:E20"/>
    <mergeCell ref="F20:H20"/>
    <mergeCell ref="I20:J20"/>
    <mergeCell ref="M20:Q20"/>
    <mergeCell ref="M25:Q25"/>
    <mergeCell ref="D22:E22"/>
    <mergeCell ref="F22:H22"/>
    <mergeCell ref="I22:J22"/>
    <mergeCell ref="M22:Q22"/>
    <mergeCell ref="D23:E23"/>
    <mergeCell ref="F17:H17"/>
    <mergeCell ref="I17:J17"/>
    <mergeCell ref="M17:Q17"/>
    <mergeCell ref="I14:J14"/>
    <mergeCell ref="M14:Q14"/>
    <mergeCell ref="D15:E15"/>
    <mergeCell ref="F15:H15"/>
    <mergeCell ref="I15:J15"/>
    <mergeCell ref="M15:Q15"/>
    <mergeCell ref="D14:E14"/>
    <mergeCell ref="F14:H14"/>
    <mergeCell ref="I12:J12"/>
    <mergeCell ref="M12:Q12"/>
    <mergeCell ref="D13:E13"/>
    <mergeCell ref="F13:H13"/>
    <mergeCell ref="I13:J13"/>
    <mergeCell ref="M13:Q13"/>
    <mergeCell ref="D12:E12"/>
    <mergeCell ref="F12:H12"/>
    <mergeCell ref="M9:Q9"/>
    <mergeCell ref="I10:J10"/>
    <mergeCell ref="M10:Q10"/>
    <mergeCell ref="D11:E11"/>
    <mergeCell ref="F11:H11"/>
    <mergeCell ref="I11:J11"/>
    <mergeCell ref="M11:Q11"/>
    <mergeCell ref="D10:E10"/>
    <mergeCell ref="F10:H10"/>
    <mergeCell ref="F21:H21"/>
    <mergeCell ref="I6:J6"/>
    <mergeCell ref="I16:J16"/>
    <mergeCell ref="M8:Q8"/>
    <mergeCell ref="B7:Q7"/>
    <mergeCell ref="D6:E6"/>
    <mergeCell ref="F6:H6"/>
    <mergeCell ref="D9:E9"/>
    <mergeCell ref="F9:H9"/>
    <mergeCell ref="I9:J9"/>
    <mergeCell ref="F5:H5"/>
    <mergeCell ref="O3:P3"/>
    <mergeCell ref="I5:J5"/>
    <mergeCell ref="K1:P1"/>
    <mergeCell ref="B26:G26"/>
    <mergeCell ref="I26:J26"/>
    <mergeCell ref="M26:Q26"/>
    <mergeCell ref="D24:E24"/>
    <mergeCell ref="F24:H24"/>
    <mergeCell ref="D21:E21"/>
    <mergeCell ref="M5:Q5"/>
    <mergeCell ref="I21:J21"/>
    <mergeCell ref="M21:Q21"/>
    <mergeCell ref="M16:Q16"/>
    <mergeCell ref="A2:P2"/>
    <mergeCell ref="M6:Q6"/>
    <mergeCell ref="D8:E8"/>
    <mergeCell ref="F8:H8"/>
    <mergeCell ref="I8:J8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0"/>
  <sheetViews>
    <sheetView showGridLines="0" zoomScalePageLayoutView="0" workbookViewId="0" topLeftCell="A1">
      <selection activeCell="Y2" sqref="Y2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81" t="s">
        <v>293</v>
      </c>
      <c r="Q1" s="181"/>
      <c r="R1" s="181"/>
      <c r="S1" s="181"/>
      <c r="T1" s="181"/>
      <c r="U1" s="181"/>
      <c r="V1" s="7"/>
      <c r="W1" s="7"/>
      <c r="X1" s="8"/>
    </row>
    <row r="2" spans="1:24" ht="26.25" customHeight="1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8"/>
    </row>
    <row r="4" spans="1:23" ht="12.75" customHeight="1">
      <c r="A4" s="182" t="s">
        <v>1</v>
      </c>
      <c r="B4" s="182"/>
      <c r="C4" s="182" t="s">
        <v>2</v>
      </c>
      <c r="D4" s="182" t="s">
        <v>4</v>
      </c>
      <c r="E4" s="182"/>
      <c r="F4" s="182"/>
      <c r="G4" s="182" t="s">
        <v>36</v>
      </c>
      <c r="H4" s="182"/>
      <c r="I4" s="182" t="s">
        <v>35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2.75" customHeight="1">
      <c r="A5" s="182"/>
      <c r="B5" s="182"/>
      <c r="C5" s="182"/>
      <c r="D5" s="182"/>
      <c r="E5" s="182"/>
      <c r="F5" s="182"/>
      <c r="G5" s="182"/>
      <c r="H5" s="182"/>
      <c r="I5" s="182" t="s">
        <v>34</v>
      </c>
      <c r="J5" s="182" t="s">
        <v>29</v>
      </c>
      <c r="K5" s="182"/>
      <c r="L5" s="182"/>
      <c r="M5" s="182"/>
      <c r="N5" s="182"/>
      <c r="O5" s="182"/>
      <c r="P5" s="182"/>
      <c r="Q5" s="182"/>
      <c r="R5" s="182" t="s">
        <v>33</v>
      </c>
      <c r="S5" s="182" t="s">
        <v>29</v>
      </c>
      <c r="T5" s="182"/>
      <c r="U5" s="182"/>
      <c r="V5" s="182"/>
      <c r="W5" s="182"/>
    </row>
    <row r="6" spans="1:23" ht="10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 t="s">
        <v>32</v>
      </c>
      <c r="T6" s="182" t="s">
        <v>31</v>
      </c>
      <c r="U6" s="182"/>
      <c r="V6" s="182" t="s">
        <v>263</v>
      </c>
      <c r="W6" s="182"/>
    </row>
    <row r="7" spans="1:23" ht="12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 t="s">
        <v>30</v>
      </c>
      <c r="K7" s="182" t="s">
        <v>29</v>
      </c>
      <c r="L7" s="182"/>
      <c r="M7" s="182" t="s">
        <v>28</v>
      </c>
      <c r="N7" s="182" t="s">
        <v>27</v>
      </c>
      <c r="O7" s="182" t="s">
        <v>26</v>
      </c>
      <c r="P7" s="182" t="s">
        <v>25</v>
      </c>
      <c r="Q7" s="182" t="s">
        <v>24</v>
      </c>
      <c r="R7" s="182"/>
      <c r="S7" s="182"/>
      <c r="T7" s="182"/>
      <c r="U7" s="182"/>
      <c r="V7" s="182"/>
      <c r="W7" s="182"/>
    </row>
    <row r="8" spans="1:23" ht="12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 t="s">
        <v>264</v>
      </c>
      <c r="U8" s="182"/>
      <c r="V8" s="182"/>
      <c r="W8" s="182"/>
    </row>
    <row r="9" spans="1:23" ht="54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13" t="s">
        <v>23</v>
      </c>
      <c r="L9" s="113" t="s">
        <v>22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ht="12.75">
      <c r="A10" s="183">
        <v>1</v>
      </c>
      <c r="B10" s="183"/>
      <c r="C10" s="114">
        <v>2</v>
      </c>
      <c r="D10" s="183">
        <v>4</v>
      </c>
      <c r="E10" s="183"/>
      <c r="F10" s="183"/>
      <c r="G10" s="183">
        <v>5</v>
      </c>
      <c r="H10" s="183"/>
      <c r="I10" s="114">
        <v>6</v>
      </c>
      <c r="J10" s="114">
        <v>7</v>
      </c>
      <c r="K10" s="114">
        <v>8</v>
      </c>
      <c r="L10" s="114">
        <v>9</v>
      </c>
      <c r="M10" s="114">
        <v>10</v>
      </c>
      <c r="N10" s="114">
        <v>11</v>
      </c>
      <c r="O10" s="114">
        <v>12</v>
      </c>
      <c r="P10" s="114">
        <v>13</v>
      </c>
      <c r="Q10" s="114">
        <v>14</v>
      </c>
      <c r="R10" s="114">
        <v>15</v>
      </c>
      <c r="S10" s="114">
        <v>16</v>
      </c>
      <c r="T10" s="183">
        <v>17</v>
      </c>
      <c r="U10" s="183"/>
      <c r="V10" s="183">
        <v>18</v>
      </c>
      <c r="W10" s="183"/>
    </row>
    <row r="11" spans="1:23" ht="20.25" customHeight="1">
      <c r="A11" s="182">
        <v>600</v>
      </c>
      <c r="B11" s="182"/>
      <c r="C11" s="182"/>
      <c r="D11" s="184" t="s">
        <v>242</v>
      </c>
      <c r="E11" s="184"/>
      <c r="F11" s="115" t="s">
        <v>115</v>
      </c>
      <c r="G11" s="179">
        <v>9546352</v>
      </c>
      <c r="H11" s="179"/>
      <c r="I11" s="116">
        <v>4414253</v>
      </c>
      <c r="J11" s="116">
        <v>4402253</v>
      </c>
      <c r="K11" s="116">
        <v>895000</v>
      </c>
      <c r="L11" s="116">
        <v>3507253</v>
      </c>
      <c r="M11" s="116">
        <v>0</v>
      </c>
      <c r="N11" s="116">
        <v>12000</v>
      </c>
      <c r="O11" s="116">
        <v>0</v>
      </c>
      <c r="P11" s="116">
        <v>0</v>
      </c>
      <c r="Q11" s="116">
        <v>0</v>
      </c>
      <c r="R11" s="116">
        <v>5132099</v>
      </c>
      <c r="S11" s="116">
        <v>5132099</v>
      </c>
      <c r="T11" s="179">
        <v>0</v>
      </c>
      <c r="U11" s="179"/>
      <c r="V11" s="179">
        <v>0</v>
      </c>
      <c r="W11" s="179"/>
    </row>
    <row r="12" spans="1:23" ht="18" customHeight="1">
      <c r="A12" s="182"/>
      <c r="B12" s="182"/>
      <c r="C12" s="182"/>
      <c r="D12" s="184"/>
      <c r="E12" s="184"/>
      <c r="F12" s="115" t="s">
        <v>114</v>
      </c>
      <c r="G12" s="179">
        <v>0</v>
      </c>
      <c r="H12" s="179"/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79">
        <v>0</v>
      </c>
      <c r="U12" s="179"/>
      <c r="V12" s="179">
        <v>0</v>
      </c>
      <c r="W12" s="179"/>
    </row>
    <row r="13" spans="1:23" ht="18" customHeight="1">
      <c r="A13" s="182"/>
      <c r="B13" s="182"/>
      <c r="C13" s="182"/>
      <c r="D13" s="184"/>
      <c r="E13" s="184"/>
      <c r="F13" s="115" t="s">
        <v>113</v>
      </c>
      <c r="G13" s="179">
        <v>2805567</v>
      </c>
      <c r="H13" s="179"/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2805567</v>
      </c>
      <c r="S13" s="116">
        <v>2805567</v>
      </c>
      <c r="T13" s="179">
        <v>2805567</v>
      </c>
      <c r="U13" s="179"/>
      <c r="V13" s="179">
        <v>0</v>
      </c>
      <c r="W13" s="179"/>
    </row>
    <row r="14" spans="1:23" ht="21" customHeight="1" thickBot="1">
      <c r="A14" s="182"/>
      <c r="B14" s="182"/>
      <c r="C14" s="182"/>
      <c r="D14" s="184"/>
      <c r="E14" s="184"/>
      <c r="F14" s="115" t="s">
        <v>112</v>
      </c>
      <c r="G14" s="179">
        <v>12351919</v>
      </c>
      <c r="H14" s="179"/>
      <c r="I14" s="116">
        <v>4414253</v>
      </c>
      <c r="J14" s="116">
        <v>4402253</v>
      </c>
      <c r="K14" s="116">
        <v>895000</v>
      </c>
      <c r="L14" s="116">
        <v>3507253</v>
      </c>
      <c r="M14" s="116">
        <v>0</v>
      </c>
      <c r="N14" s="116">
        <v>12000</v>
      </c>
      <c r="O14" s="116">
        <v>0</v>
      </c>
      <c r="P14" s="116">
        <v>0</v>
      </c>
      <c r="Q14" s="116">
        <v>0</v>
      </c>
      <c r="R14" s="116">
        <v>7937666</v>
      </c>
      <c r="S14" s="116">
        <v>7937666</v>
      </c>
      <c r="T14" s="179">
        <v>2805567</v>
      </c>
      <c r="U14" s="179"/>
      <c r="V14" s="179">
        <v>0</v>
      </c>
      <c r="W14" s="179"/>
    </row>
    <row r="15" spans="1:23" ht="21" customHeight="1" thickBot="1">
      <c r="A15" s="185"/>
      <c r="B15" s="185"/>
      <c r="C15" s="185">
        <v>60014</v>
      </c>
      <c r="D15" s="186" t="s">
        <v>248</v>
      </c>
      <c r="E15" s="186"/>
      <c r="F15" s="117" t="s">
        <v>115</v>
      </c>
      <c r="G15" s="180">
        <v>7199277</v>
      </c>
      <c r="H15" s="180"/>
      <c r="I15" s="118">
        <v>2067178</v>
      </c>
      <c r="J15" s="118">
        <v>2055178</v>
      </c>
      <c r="K15" s="118">
        <v>895000</v>
      </c>
      <c r="L15" s="118">
        <v>1160178</v>
      </c>
      <c r="M15" s="118">
        <v>0</v>
      </c>
      <c r="N15" s="118">
        <v>12000</v>
      </c>
      <c r="O15" s="118">
        <v>0</v>
      </c>
      <c r="P15" s="118">
        <v>0</v>
      </c>
      <c r="Q15" s="118">
        <v>0</v>
      </c>
      <c r="R15" s="118">
        <v>5132099</v>
      </c>
      <c r="S15" s="118">
        <v>5132099</v>
      </c>
      <c r="T15" s="180">
        <v>0</v>
      </c>
      <c r="U15" s="180"/>
      <c r="V15" s="180">
        <v>0</v>
      </c>
      <c r="W15" s="180"/>
    </row>
    <row r="16" spans="1:23" ht="18.75" customHeight="1" thickBot="1">
      <c r="A16" s="185"/>
      <c r="B16" s="185"/>
      <c r="C16" s="185"/>
      <c r="D16" s="186"/>
      <c r="E16" s="186"/>
      <c r="F16" s="115" t="s">
        <v>114</v>
      </c>
      <c r="G16" s="179">
        <v>0</v>
      </c>
      <c r="H16" s="179"/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79">
        <v>0</v>
      </c>
      <c r="U16" s="179"/>
      <c r="V16" s="179">
        <v>0</v>
      </c>
      <c r="W16" s="179"/>
    </row>
    <row r="17" spans="1:23" ht="18.75" customHeight="1" thickBot="1">
      <c r="A17" s="185"/>
      <c r="B17" s="185"/>
      <c r="C17" s="185"/>
      <c r="D17" s="186"/>
      <c r="E17" s="186"/>
      <c r="F17" s="115" t="s">
        <v>113</v>
      </c>
      <c r="G17" s="179">
        <v>2805567</v>
      </c>
      <c r="H17" s="179"/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2805567</v>
      </c>
      <c r="S17" s="116">
        <v>2805567</v>
      </c>
      <c r="T17" s="179">
        <v>2805567</v>
      </c>
      <c r="U17" s="179"/>
      <c r="V17" s="179">
        <v>0</v>
      </c>
      <c r="W17" s="179"/>
    </row>
    <row r="18" spans="1:23" ht="24.75" customHeight="1">
      <c r="A18" s="185"/>
      <c r="B18" s="185"/>
      <c r="C18" s="185"/>
      <c r="D18" s="186"/>
      <c r="E18" s="186"/>
      <c r="F18" s="115" t="s">
        <v>112</v>
      </c>
      <c r="G18" s="179">
        <v>10004844</v>
      </c>
      <c r="H18" s="179"/>
      <c r="I18" s="116">
        <v>2067178</v>
      </c>
      <c r="J18" s="116">
        <v>2055178</v>
      </c>
      <c r="K18" s="116">
        <v>895000</v>
      </c>
      <c r="L18" s="116">
        <v>1160178</v>
      </c>
      <c r="M18" s="116">
        <v>0</v>
      </c>
      <c r="N18" s="116">
        <v>12000</v>
      </c>
      <c r="O18" s="116">
        <v>0</v>
      </c>
      <c r="P18" s="116">
        <v>0</v>
      </c>
      <c r="Q18" s="116">
        <v>0</v>
      </c>
      <c r="R18" s="116">
        <v>7937666</v>
      </c>
      <c r="S18" s="116">
        <v>7937666</v>
      </c>
      <c r="T18" s="179">
        <v>2805567</v>
      </c>
      <c r="U18" s="179"/>
      <c r="V18" s="179">
        <v>0</v>
      </c>
      <c r="W18" s="179"/>
    </row>
    <row r="19" spans="1:23" ht="20.25" customHeight="1">
      <c r="A19" s="182">
        <v>801</v>
      </c>
      <c r="B19" s="182"/>
      <c r="C19" s="182"/>
      <c r="D19" s="184" t="s">
        <v>13</v>
      </c>
      <c r="E19" s="184"/>
      <c r="F19" s="115" t="s">
        <v>115</v>
      </c>
      <c r="G19" s="179">
        <v>15645866</v>
      </c>
      <c r="H19" s="179"/>
      <c r="I19" s="116">
        <v>15645866</v>
      </c>
      <c r="J19" s="116">
        <v>13688975</v>
      </c>
      <c r="K19" s="116">
        <v>11974218</v>
      </c>
      <c r="L19" s="116">
        <v>1714757</v>
      </c>
      <c r="M19" s="116">
        <v>1400000</v>
      </c>
      <c r="N19" s="116">
        <v>269819</v>
      </c>
      <c r="O19" s="116">
        <v>287072</v>
      </c>
      <c r="P19" s="116">
        <v>0</v>
      </c>
      <c r="Q19" s="116">
        <v>0</v>
      </c>
      <c r="R19" s="116">
        <v>0</v>
      </c>
      <c r="S19" s="116">
        <v>0</v>
      </c>
      <c r="T19" s="179">
        <v>0</v>
      </c>
      <c r="U19" s="179"/>
      <c r="V19" s="179">
        <v>0</v>
      </c>
      <c r="W19" s="179"/>
    </row>
    <row r="20" spans="1:23" ht="20.25" customHeight="1">
      <c r="A20" s="182"/>
      <c r="B20" s="182"/>
      <c r="C20" s="182"/>
      <c r="D20" s="184"/>
      <c r="E20" s="184"/>
      <c r="F20" s="115" t="s">
        <v>114</v>
      </c>
      <c r="G20" s="179">
        <v>0</v>
      </c>
      <c r="H20" s="179"/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79">
        <v>0</v>
      </c>
      <c r="U20" s="179"/>
      <c r="V20" s="179">
        <v>0</v>
      </c>
      <c r="W20" s="179"/>
    </row>
    <row r="21" spans="1:23" ht="18.75" customHeight="1">
      <c r="A21" s="182"/>
      <c r="B21" s="182"/>
      <c r="C21" s="182"/>
      <c r="D21" s="184"/>
      <c r="E21" s="184"/>
      <c r="F21" s="115" t="s">
        <v>113</v>
      </c>
      <c r="G21" s="179">
        <v>13000</v>
      </c>
      <c r="H21" s="179"/>
      <c r="I21" s="116">
        <v>13000</v>
      </c>
      <c r="J21" s="116">
        <v>13000</v>
      </c>
      <c r="K21" s="116">
        <v>0</v>
      </c>
      <c r="L21" s="116">
        <v>13000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79">
        <v>0</v>
      </c>
      <c r="U21" s="179"/>
      <c r="V21" s="179">
        <v>0</v>
      </c>
      <c r="W21" s="179"/>
    </row>
    <row r="22" spans="1:23" ht="21" customHeight="1" thickBot="1">
      <c r="A22" s="182"/>
      <c r="B22" s="182"/>
      <c r="C22" s="182"/>
      <c r="D22" s="184"/>
      <c r="E22" s="184"/>
      <c r="F22" s="115" t="s">
        <v>112</v>
      </c>
      <c r="G22" s="179">
        <v>15658866</v>
      </c>
      <c r="H22" s="179"/>
      <c r="I22" s="116">
        <v>15658866</v>
      </c>
      <c r="J22" s="116">
        <v>13701975</v>
      </c>
      <c r="K22" s="116">
        <v>11974218</v>
      </c>
      <c r="L22" s="116">
        <v>1727757</v>
      </c>
      <c r="M22" s="116">
        <v>1400000</v>
      </c>
      <c r="N22" s="116">
        <v>269819</v>
      </c>
      <c r="O22" s="116">
        <v>287072</v>
      </c>
      <c r="P22" s="116">
        <v>0</v>
      </c>
      <c r="Q22" s="116">
        <v>0</v>
      </c>
      <c r="R22" s="116">
        <v>0</v>
      </c>
      <c r="S22" s="116">
        <v>0</v>
      </c>
      <c r="T22" s="179">
        <v>0</v>
      </c>
      <c r="U22" s="179"/>
      <c r="V22" s="179">
        <v>0</v>
      </c>
      <c r="W22" s="179"/>
    </row>
    <row r="23" spans="1:23" ht="21" customHeight="1" thickBot="1">
      <c r="A23" s="185"/>
      <c r="B23" s="185"/>
      <c r="C23" s="185">
        <v>80130</v>
      </c>
      <c r="D23" s="186" t="s">
        <v>218</v>
      </c>
      <c r="E23" s="186"/>
      <c r="F23" s="117" t="s">
        <v>115</v>
      </c>
      <c r="G23" s="180">
        <v>7290755</v>
      </c>
      <c r="H23" s="180"/>
      <c r="I23" s="118">
        <v>7290755</v>
      </c>
      <c r="J23" s="118">
        <v>6096325</v>
      </c>
      <c r="K23" s="118">
        <v>5121810</v>
      </c>
      <c r="L23" s="118">
        <v>974515</v>
      </c>
      <c r="M23" s="118">
        <v>1120000</v>
      </c>
      <c r="N23" s="118">
        <v>74430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80">
        <v>0</v>
      </c>
      <c r="U23" s="180"/>
      <c r="V23" s="180">
        <v>0</v>
      </c>
      <c r="W23" s="180"/>
    </row>
    <row r="24" spans="1:23" ht="16.5" customHeight="1" thickBot="1">
      <c r="A24" s="185"/>
      <c r="B24" s="185"/>
      <c r="C24" s="185"/>
      <c r="D24" s="186"/>
      <c r="E24" s="186"/>
      <c r="F24" s="115" t="s">
        <v>114</v>
      </c>
      <c r="G24" s="179">
        <v>0</v>
      </c>
      <c r="H24" s="179"/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79">
        <v>0</v>
      </c>
      <c r="U24" s="179"/>
      <c r="V24" s="179">
        <v>0</v>
      </c>
      <c r="W24" s="179"/>
    </row>
    <row r="25" spans="1:23" ht="21" customHeight="1" thickBot="1">
      <c r="A25" s="185"/>
      <c r="B25" s="185"/>
      <c r="C25" s="185"/>
      <c r="D25" s="186"/>
      <c r="E25" s="186"/>
      <c r="F25" s="115" t="s">
        <v>113</v>
      </c>
      <c r="G25" s="179">
        <v>8000</v>
      </c>
      <c r="H25" s="179"/>
      <c r="I25" s="116">
        <v>8000</v>
      </c>
      <c r="J25" s="116">
        <v>8000</v>
      </c>
      <c r="K25" s="116">
        <v>0</v>
      </c>
      <c r="L25" s="116">
        <v>8000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79">
        <v>0</v>
      </c>
      <c r="U25" s="179"/>
      <c r="V25" s="179">
        <v>0</v>
      </c>
      <c r="W25" s="179"/>
    </row>
    <row r="26" spans="1:23" ht="23.25" customHeight="1" thickBot="1">
      <c r="A26" s="185"/>
      <c r="B26" s="185"/>
      <c r="C26" s="185"/>
      <c r="D26" s="186"/>
      <c r="E26" s="186"/>
      <c r="F26" s="115" t="s">
        <v>112</v>
      </c>
      <c r="G26" s="179">
        <v>7298755</v>
      </c>
      <c r="H26" s="179"/>
      <c r="I26" s="116">
        <v>7298755</v>
      </c>
      <c r="J26" s="116">
        <v>6104325</v>
      </c>
      <c r="K26" s="116">
        <v>5121810</v>
      </c>
      <c r="L26" s="116">
        <v>982515</v>
      </c>
      <c r="M26" s="116">
        <v>1120000</v>
      </c>
      <c r="N26" s="116">
        <v>74430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79">
        <v>0</v>
      </c>
      <c r="U26" s="179"/>
      <c r="V26" s="179">
        <v>0</v>
      </c>
      <c r="W26" s="179"/>
    </row>
    <row r="27" spans="1:23" ht="18.75" customHeight="1" thickBot="1">
      <c r="A27" s="185"/>
      <c r="B27" s="185"/>
      <c r="C27" s="185">
        <v>80195</v>
      </c>
      <c r="D27" s="186" t="s">
        <v>14</v>
      </c>
      <c r="E27" s="186"/>
      <c r="F27" s="117" t="s">
        <v>115</v>
      </c>
      <c r="G27" s="180">
        <v>343614</v>
      </c>
      <c r="H27" s="180"/>
      <c r="I27" s="118">
        <v>343614</v>
      </c>
      <c r="J27" s="118">
        <v>52542</v>
      </c>
      <c r="K27" s="118">
        <v>3000</v>
      </c>
      <c r="L27" s="118">
        <v>49542</v>
      </c>
      <c r="M27" s="118">
        <v>0</v>
      </c>
      <c r="N27" s="118">
        <v>4000</v>
      </c>
      <c r="O27" s="118">
        <v>287072</v>
      </c>
      <c r="P27" s="118">
        <v>0</v>
      </c>
      <c r="Q27" s="118">
        <v>0</v>
      </c>
      <c r="R27" s="118">
        <v>0</v>
      </c>
      <c r="S27" s="118">
        <v>0</v>
      </c>
      <c r="T27" s="180">
        <v>0</v>
      </c>
      <c r="U27" s="180"/>
      <c r="V27" s="180">
        <v>0</v>
      </c>
      <c r="W27" s="180"/>
    </row>
    <row r="28" spans="1:23" ht="15" customHeight="1" thickBot="1">
      <c r="A28" s="185"/>
      <c r="B28" s="185"/>
      <c r="C28" s="185"/>
      <c r="D28" s="186"/>
      <c r="E28" s="186"/>
      <c r="F28" s="115" t="s">
        <v>114</v>
      </c>
      <c r="G28" s="179">
        <v>0</v>
      </c>
      <c r="H28" s="179"/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79">
        <v>0</v>
      </c>
      <c r="U28" s="179"/>
      <c r="V28" s="179">
        <v>0</v>
      </c>
      <c r="W28" s="179"/>
    </row>
    <row r="29" spans="1:23" ht="20.25" customHeight="1" thickBot="1">
      <c r="A29" s="185"/>
      <c r="B29" s="185"/>
      <c r="C29" s="185"/>
      <c r="D29" s="186"/>
      <c r="E29" s="186"/>
      <c r="F29" s="115" t="s">
        <v>113</v>
      </c>
      <c r="G29" s="179">
        <v>5000</v>
      </c>
      <c r="H29" s="179"/>
      <c r="I29" s="116">
        <v>5000</v>
      </c>
      <c r="J29" s="116">
        <v>5000</v>
      </c>
      <c r="K29" s="116">
        <v>0</v>
      </c>
      <c r="L29" s="116">
        <v>5000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79">
        <v>0</v>
      </c>
      <c r="U29" s="179"/>
      <c r="V29" s="179">
        <v>0</v>
      </c>
      <c r="W29" s="179"/>
    </row>
    <row r="30" spans="1:23" ht="22.5" customHeight="1">
      <c r="A30" s="185"/>
      <c r="B30" s="185"/>
      <c r="C30" s="185"/>
      <c r="D30" s="186"/>
      <c r="E30" s="186"/>
      <c r="F30" s="115" t="s">
        <v>112</v>
      </c>
      <c r="G30" s="179">
        <v>348614</v>
      </c>
      <c r="H30" s="179"/>
      <c r="I30" s="116">
        <v>348614</v>
      </c>
      <c r="J30" s="116">
        <v>57542</v>
      </c>
      <c r="K30" s="116">
        <v>3000</v>
      </c>
      <c r="L30" s="116">
        <v>54542</v>
      </c>
      <c r="M30" s="116">
        <v>0</v>
      </c>
      <c r="N30" s="116">
        <v>4000</v>
      </c>
      <c r="O30" s="116">
        <v>287072</v>
      </c>
      <c r="P30" s="116">
        <v>0</v>
      </c>
      <c r="Q30" s="116">
        <v>0</v>
      </c>
      <c r="R30" s="116">
        <v>0</v>
      </c>
      <c r="S30" s="116">
        <v>0</v>
      </c>
      <c r="T30" s="179">
        <v>0</v>
      </c>
      <c r="U30" s="179"/>
      <c r="V30" s="179">
        <v>0</v>
      </c>
      <c r="W30" s="179"/>
    </row>
    <row r="31" spans="1:23" ht="19.5" customHeight="1">
      <c r="A31" s="182">
        <v>852</v>
      </c>
      <c r="B31" s="182"/>
      <c r="C31" s="182"/>
      <c r="D31" s="184" t="s">
        <v>15</v>
      </c>
      <c r="E31" s="184"/>
      <c r="F31" s="115" t="s">
        <v>115</v>
      </c>
      <c r="G31" s="179">
        <v>12944971</v>
      </c>
      <c r="H31" s="179"/>
      <c r="I31" s="116">
        <v>12924971</v>
      </c>
      <c r="J31" s="116">
        <v>10988958</v>
      </c>
      <c r="K31" s="116">
        <v>7308595</v>
      </c>
      <c r="L31" s="116">
        <v>3680363</v>
      </c>
      <c r="M31" s="116">
        <v>210000</v>
      </c>
      <c r="N31" s="116">
        <v>1015300</v>
      </c>
      <c r="O31" s="116">
        <v>710713</v>
      </c>
      <c r="P31" s="116">
        <v>0</v>
      </c>
      <c r="Q31" s="116">
        <v>0</v>
      </c>
      <c r="R31" s="116">
        <v>20000</v>
      </c>
      <c r="S31" s="116">
        <v>20000</v>
      </c>
      <c r="T31" s="179">
        <v>0</v>
      </c>
      <c r="U31" s="179"/>
      <c r="V31" s="179">
        <v>0</v>
      </c>
      <c r="W31" s="179"/>
    </row>
    <row r="32" spans="1:23" ht="18" customHeight="1">
      <c r="A32" s="182"/>
      <c r="B32" s="182"/>
      <c r="C32" s="182"/>
      <c r="D32" s="184"/>
      <c r="E32" s="184"/>
      <c r="F32" s="115" t="s">
        <v>114</v>
      </c>
      <c r="G32" s="179">
        <v>-1654</v>
      </c>
      <c r="H32" s="179"/>
      <c r="I32" s="116">
        <v>-1654</v>
      </c>
      <c r="J32" s="116">
        <v>-1654</v>
      </c>
      <c r="K32" s="116">
        <v>0</v>
      </c>
      <c r="L32" s="116">
        <v>-1654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79">
        <v>0</v>
      </c>
      <c r="U32" s="179"/>
      <c r="V32" s="179">
        <v>0</v>
      </c>
      <c r="W32" s="179"/>
    </row>
    <row r="33" spans="1:23" ht="18.75" customHeight="1">
      <c r="A33" s="182"/>
      <c r="B33" s="182"/>
      <c r="C33" s="182"/>
      <c r="D33" s="184"/>
      <c r="E33" s="184"/>
      <c r="F33" s="115" t="s">
        <v>113</v>
      </c>
      <c r="G33" s="179">
        <v>1654</v>
      </c>
      <c r="H33" s="179"/>
      <c r="I33" s="116">
        <v>1654</v>
      </c>
      <c r="J33" s="116">
        <v>1654</v>
      </c>
      <c r="K33" s="116">
        <v>0</v>
      </c>
      <c r="L33" s="116">
        <v>1654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79">
        <v>0</v>
      </c>
      <c r="U33" s="179"/>
      <c r="V33" s="179">
        <v>0</v>
      </c>
      <c r="W33" s="179"/>
    </row>
    <row r="34" spans="1:23" ht="20.25" customHeight="1" thickBot="1">
      <c r="A34" s="182"/>
      <c r="B34" s="182"/>
      <c r="C34" s="182"/>
      <c r="D34" s="184"/>
      <c r="E34" s="184"/>
      <c r="F34" s="115" t="s">
        <v>112</v>
      </c>
      <c r="G34" s="179">
        <v>12944971</v>
      </c>
      <c r="H34" s="179"/>
      <c r="I34" s="116">
        <v>12924971</v>
      </c>
      <c r="J34" s="116">
        <v>10988958</v>
      </c>
      <c r="K34" s="116">
        <v>7308595</v>
      </c>
      <c r="L34" s="116">
        <v>3680363</v>
      </c>
      <c r="M34" s="116">
        <v>210000</v>
      </c>
      <c r="N34" s="116">
        <v>1015300</v>
      </c>
      <c r="O34" s="116">
        <v>710713</v>
      </c>
      <c r="P34" s="116">
        <v>0</v>
      </c>
      <c r="Q34" s="116">
        <v>0</v>
      </c>
      <c r="R34" s="116">
        <v>20000</v>
      </c>
      <c r="S34" s="116">
        <v>20000</v>
      </c>
      <c r="T34" s="179">
        <v>0</v>
      </c>
      <c r="U34" s="179"/>
      <c r="V34" s="179">
        <v>0</v>
      </c>
      <c r="W34" s="179"/>
    </row>
    <row r="35" spans="1:23" ht="19.5" customHeight="1" thickBot="1">
      <c r="A35" s="185"/>
      <c r="B35" s="185"/>
      <c r="C35" s="185">
        <v>85218</v>
      </c>
      <c r="D35" s="186" t="s">
        <v>262</v>
      </c>
      <c r="E35" s="186"/>
      <c r="F35" s="117" t="s">
        <v>115</v>
      </c>
      <c r="G35" s="180">
        <v>384230</v>
      </c>
      <c r="H35" s="180"/>
      <c r="I35" s="118">
        <v>384230</v>
      </c>
      <c r="J35" s="118">
        <v>383730</v>
      </c>
      <c r="K35" s="118">
        <v>313030</v>
      </c>
      <c r="L35" s="118">
        <v>70700</v>
      </c>
      <c r="M35" s="118">
        <v>0</v>
      </c>
      <c r="N35" s="118">
        <v>500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80">
        <v>0</v>
      </c>
      <c r="U35" s="180"/>
      <c r="V35" s="180">
        <v>0</v>
      </c>
      <c r="W35" s="180"/>
    </row>
    <row r="36" spans="1:23" ht="20.25" customHeight="1" thickBot="1">
      <c r="A36" s="185"/>
      <c r="B36" s="185"/>
      <c r="C36" s="185"/>
      <c r="D36" s="186"/>
      <c r="E36" s="186"/>
      <c r="F36" s="115" t="s">
        <v>114</v>
      </c>
      <c r="G36" s="179">
        <v>-1654</v>
      </c>
      <c r="H36" s="179"/>
      <c r="I36" s="116">
        <v>-1654</v>
      </c>
      <c r="J36" s="116">
        <v>-1654</v>
      </c>
      <c r="K36" s="116">
        <v>0</v>
      </c>
      <c r="L36" s="116">
        <v>-1654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79">
        <v>0</v>
      </c>
      <c r="U36" s="179"/>
      <c r="V36" s="179">
        <v>0</v>
      </c>
      <c r="W36" s="179"/>
    </row>
    <row r="37" spans="1:23" ht="19.5" customHeight="1" thickBot="1">
      <c r="A37" s="185"/>
      <c r="B37" s="185"/>
      <c r="C37" s="185"/>
      <c r="D37" s="186"/>
      <c r="E37" s="186"/>
      <c r="F37" s="115" t="s">
        <v>113</v>
      </c>
      <c r="G37" s="179">
        <v>1654</v>
      </c>
      <c r="H37" s="179"/>
      <c r="I37" s="116">
        <v>1654</v>
      </c>
      <c r="J37" s="116">
        <v>1654</v>
      </c>
      <c r="K37" s="116">
        <v>0</v>
      </c>
      <c r="L37" s="116">
        <v>1654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79">
        <v>0</v>
      </c>
      <c r="U37" s="179"/>
      <c r="V37" s="179">
        <v>0</v>
      </c>
      <c r="W37" s="179"/>
    </row>
    <row r="38" spans="1:23" ht="23.25" customHeight="1">
      <c r="A38" s="185"/>
      <c r="B38" s="185"/>
      <c r="C38" s="185"/>
      <c r="D38" s="186"/>
      <c r="E38" s="186"/>
      <c r="F38" s="115" t="s">
        <v>112</v>
      </c>
      <c r="G38" s="179">
        <v>384230</v>
      </c>
      <c r="H38" s="179"/>
      <c r="I38" s="116">
        <v>384230</v>
      </c>
      <c r="J38" s="116">
        <v>383730</v>
      </c>
      <c r="K38" s="116">
        <v>313030</v>
      </c>
      <c r="L38" s="116">
        <v>70700</v>
      </c>
      <c r="M38" s="116">
        <v>0</v>
      </c>
      <c r="N38" s="116">
        <v>500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79">
        <v>0</v>
      </c>
      <c r="U38" s="179"/>
      <c r="V38" s="179">
        <v>0</v>
      </c>
      <c r="W38" s="179"/>
    </row>
    <row r="39" spans="1:23" ht="21.75" customHeight="1">
      <c r="A39" s="182">
        <v>854</v>
      </c>
      <c r="B39" s="182"/>
      <c r="C39" s="182"/>
      <c r="D39" s="184" t="s">
        <v>16</v>
      </c>
      <c r="E39" s="184"/>
      <c r="F39" s="115" t="s">
        <v>115</v>
      </c>
      <c r="G39" s="179">
        <v>7889180</v>
      </c>
      <c r="H39" s="179"/>
      <c r="I39" s="116">
        <v>7889180</v>
      </c>
      <c r="J39" s="116">
        <v>7646770</v>
      </c>
      <c r="K39" s="116">
        <v>6521546</v>
      </c>
      <c r="L39" s="116">
        <v>1125224</v>
      </c>
      <c r="M39" s="116">
        <v>0</v>
      </c>
      <c r="N39" s="116">
        <v>242410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79">
        <v>0</v>
      </c>
      <c r="U39" s="179"/>
      <c r="V39" s="179">
        <v>0</v>
      </c>
      <c r="W39" s="179"/>
    </row>
    <row r="40" spans="1:23" ht="19.5" customHeight="1">
      <c r="A40" s="182"/>
      <c r="B40" s="182"/>
      <c r="C40" s="182"/>
      <c r="D40" s="184"/>
      <c r="E40" s="184"/>
      <c r="F40" s="115" t="s">
        <v>114</v>
      </c>
      <c r="G40" s="179">
        <v>-2919</v>
      </c>
      <c r="H40" s="179"/>
      <c r="I40" s="116">
        <v>-2919</v>
      </c>
      <c r="J40" s="116">
        <v>-2919</v>
      </c>
      <c r="K40" s="116">
        <v>-2699</v>
      </c>
      <c r="L40" s="116">
        <v>-220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79">
        <v>0</v>
      </c>
      <c r="U40" s="179"/>
      <c r="V40" s="179">
        <v>0</v>
      </c>
      <c r="W40" s="179"/>
    </row>
    <row r="41" spans="1:23" ht="18" customHeight="1">
      <c r="A41" s="182"/>
      <c r="B41" s="182"/>
      <c r="C41" s="182"/>
      <c r="D41" s="184"/>
      <c r="E41" s="184"/>
      <c r="F41" s="115" t="s">
        <v>113</v>
      </c>
      <c r="G41" s="179">
        <v>2919</v>
      </c>
      <c r="H41" s="179"/>
      <c r="I41" s="116">
        <v>2919</v>
      </c>
      <c r="J41" s="116">
        <v>2919</v>
      </c>
      <c r="K41" s="116">
        <v>2919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79">
        <v>0</v>
      </c>
      <c r="U41" s="179"/>
      <c r="V41" s="179">
        <v>0</v>
      </c>
      <c r="W41" s="179"/>
    </row>
    <row r="42" spans="1:23" ht="21" customHeight="1" thickBot="1">
      <c r="A42" s="182"/>
      <c r="B42" s="182"/>
      <c r="C42" s="182"/>
      <c r="D42" s="184"/>
      <c r="E42" s="184"/>
      <c r="F42" s="115" t="s">
        <v>112</v>
      </c>
      <c r="G42" s="179">
        <v>7889180</v>
      </c>
      <c r="H42" s="179"/>
      <c r="I42" s="116">
        <v>7889180</v>
      </c>
      <c r="J42" s="116">
        <v>7646770</v>
      </c>
      <c r="K42" s="116">
        <v>6521766</v>
      </c>
      <c r="L42" s="116">
        <v>1125004</v>
      </c>
      <c r="M42" s="116">
        <v>0</v>
      </c>
      <c r="N42" s="116">
        <v>242410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79">
        <v>0</v>
      </c>
      <c r="U42" s="179"/>
      <c r="V42" s="179">
        <v>0</v>
      </c>
      <c r="W42" s="179"/>
    </row>
    <row r="43" spans="1:23" ht="17.25" customHeight="1" thickBot="1">
      <c r="A43" s="185"/>
      <c r="B43" s="185"/>
      <c r="C43" s="185">
        <v>85406</v>
      </c>
      <c r="D43" s="186" t="s">
        <v>219</v>
      </c>
      <c r="E43" s="186"/>
      <c r="F43" s="117" t="s">
        <v>115</v>
      </c>
      <c r="G43" s="180">
        <v>1261240</v>
      </c>
      <c r="H43" s="180"/>
      <c r="I43" s="118">
        <v>1261240</v>
      </c>
      <c r="J43" s="118">
        <v>1239930</v>
      </c>
      <c r="K43" s="118">
        <v>1084506</v>
      </c>
      <c r="L43" s="118">
        <v>155424</v>
      </c>
      <c r="M43" s="118">
        <v>0</v>
      </c>
      <c r="N43" s="118">
        <v>21310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80">
        <v>0</v>
      </c>
      <c r="U43" s="180"/>
      <c r="V43" s="180">
        <v>0</v>
      </c>
      <c r="W43" s="180"/>
    </row>
    <row r="44" spans="1:23" ht="17.25" customHeight="1" thickBot="1">
      <c r="A44" s="185"/>
      <c r="B44" s="185"/>
      <c r="C44" s="185"/>
      <c r="D44" s="186"/>
      <c r="E44" s="186"/>
      <c r="F44" s="115" t="s">
        <v>114</v>
      </c>
      <c r="G44" s="179">
        <v>-2919</v>
      </c>
      <c r="H44" s="179"/>
      <c r="I44" s="116">
        <v>-2919</v>
      </c>
      <c r="J44" s="116">
        <v>-2919</v>
      </c>
      <c r="K44" s="116">
        <v>-2699</v>
      </c>
      <c r="L44" s="116">
        <v>-220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79">
        <v>0</v>
      </c>
      <c r="U44" s="179"/>
      <c r="V44" s="179">
        <v>0</v>
      </c>
      <c r="W44" s="179"/>
    </row>
    <row r="45" spans="1:23" ht="15.75" customHeight="1" thickBot="1">
      <c r="A45" s="185"/>
      <c r="B45" s="185"/>
      <c r="C45" s="185"/>
      <c r="D45" s="186"/>
      <c r="E45" s="186"/>
      <c r="F45" s="115" t="s">
        <v>113</v>
      </c>
      <c r="G45" s="179">
        <v>2919</v>
      </c>
      <c r="H45" s="179"/>
      <c r="I45" s="116">
        <v>2919</v>
      </c>
      <c r="J45" s="116">
        <v>2919</v>
      </c>
      <c r="K45" s="116">
        <v>2919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79">
        <v>0</v>
      </c>
      <c r="U45" s="179"/>
      <c r="V45" s="179">
        <v>0</v>
      </c>
      <c r="W45" s="179"/>
    </row>
    <row r="46" spans="1:23" ht="21" customHeight="1">
      <c r="A46" s="185"/>
      <c r="B46" s="185"/>
      <c r="C46" s="185"/>
      <c r="D46" s="186"/>
      <c r="E46" s="186"/>
      <c r="F46" s="115" t="s">
        <v>112</v>
      </c>
      <c r="G46" s="179">
        <v>1261240</v>
      </c>
      <c r="H46" s="179"/>
      <c r="I46" s="116">
        <v>1261240</v>
      </c>
      <c r="J46" s="116">
        <v>1239930</v>
      </c>
      <c r="K46" s="116">
        <v>1084726</v>
      </c>
      <c r="L46" s="116">
        <v>155204</v>
      </c>
      <c r="M46" s="116">
        <v>0</v>
      </c>
      <c r="N46" s="116">
        <v>21310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79">
        <v>0</v>
      </c>
      <c r="U46" s="179"/>
      <c r="V46" s="179">
        <v>0</v>
      </c>
      <c r="W46" s="179"/>
    </row>
    <row r="47" spans="1:23" ht="21.75" customHeight="1">
      <c r="A47" s="188" t="s">
        <v>21</v>
      </c>
      <c r="B47" s="188"/>
      <c r="C47" s="188"/>
      <c r="D47" s="188"/>
      <c r="E47" s="188"/>
      <c r="F47" s="115" t="s">
        <v>115</v>
      </c>
      <c r="G47" s="187">
        <v>76150101</v>
      </c>
      <c r="H47" s="187"/>
      <c r="I47" s="119">
        <v>60819093</v>
      </c>
      <c r="J47" s="119">
        <v>54275655</v>
      </c>
      <c r="K47" s="119">
        <v>35963944</v>
      </c>
      <c r="L47" s="119">
        <v>18311711</v>
      </c>
      <c r="M47" s="119">
        <v>1783164</v>
      </c>
      <c r="N47" s="119">
        <v>2270741</v>
      </c>
      <c r="O47" s="119">
        <v>2111968</v>
      </c>
      <c r="P47" s="119">
        <v>308936</v>
      </c>
      <c r="Q47" s="119">
        <v>68629</v>
      </c>
      <c r="R47" s="119">
        <v>15331008</v>
      </c>
      <c r="S47" s="119">
        <v>15331008</v>
      </c>
      <c r="T47" s="187">
        <v>9151109</v>
      </c>
      <c r="U47" s="187"/>
      <c r="V47" s="187">
        <v>0</v>
      </c>
      <c r="W47" s="187"/>
    </row>
    <row r="48" spans="1:23" ht="20.25" customHeight="1">
      <c r="A48" s="188"/>
      <c r="B48" s="188"/>
      <c r="C48" s="188"/>
      <c r="D48" s="188"/>
      <c r="E48" s="188"/>
      <c r="F48" s="115" t="s">
        <v>114</v>
      </c>
      <c r="G48" s="187">
        <v>-4573</v>
      </c>
      <c r="H48" s="187"/>
      <c r="I48" s="119">
        <v>-4573</v>
      </c>
      <c r="J48" s="119">
        <v>-4573</v>
      </c>
      <c r="K48" s="119">
        <v>-2699</v>
      </c>
      <c r="L48" s="119">
        <v>-1874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87">
        <v>0</v>
      </c>
      <c r="U48" s="187"/>
      <c r="V48" s="187">
        <v>0</v>
      </c>
      <c r="W48" s="187"/>
    </row>
    <row r="49" spans="1:23" ht="17.25" customHeight="1">
      <c r="A49" s="188"/>
      <c r="B49" s="188"/>
      <c r="C49" s="188"/>
      <c r="D49" s="188"/>
      <c r="E49" s="188"/>
      <c r="F49" s="115" t="s">
        <v>113</v>
      </c>
      <c r="G49" s="187">
        <v>2823140</v>
      </c>
      <c r="H49" s="187"/>
      <c r="I49" s="119">
        <v>17573</v>
      </c>
      <c r="J49" s="119">
        <v>17573</v>
      </c>
      <c r="K49" s="119">
        <v>2919</v>
      </c>
      <c r="L49" s="119">
        <v>14654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2805567</v>
      </c>
      <c r="S49" s="119">
        <v>2805567</v>
      </c>
      <c r="T49" s="187">
        <v>2805567</v>
      </c>
      <c r="U49" s="187"/>
      <c r="V49" s="187">
        <v>0</v>
      </c>
      <c r="W49" s="187"/>
    </row>
    <row r="50" spans="1:23" ht="21.75" customHeight="1">
      <c r="A50" s="188"/>
      <c r="B50" s="188"/>
      <c r="C50" s="188"/>
      <c r="D50" s="188"/>
      <c r="E50" s="188"/>
      <c r="F50" s="115" t="s">
        <v>112</v>
      </c>
      <c r="G50" s="187">
        <v>78968668</v>
      </c>
      <c r="H50" s="187"/>
      <c r="I50" s="119">
        <v>60832093</v>
      </c>
      <c r="J50" s="119">
        <v>54288655</v>
      </c>
      <c r="K50" s="119">
        <v>35964164</v>
      </c>
      <c r="L50" s="119">
        <v>18324491</v>
      </c>
      <c r="M50" s="119">
        <v>1783164</v>
      </c>
      <c r="N50" s="119">
        <v>2270741</v>
      </c>
      <c r="O50" s="119">
        <v>2111968</v>
      </c>
      <c r="P50" s="119">
        <v>308936</v>
      </c>
      <c r="Q50" s="119">
        <v>68629</v>
      </c>
      <c r="R50" s="119">
        <v>18136575</v>
      </c>
      <c r="S50" s="119">
        <v>18136575</v>
      </c>
      <c r="T50" s="187">
        <v>11956676</v>
      </c>
      <c r="U50" s="187"/>
      <c r="V50" s="187">
        <v>0</v>
      </c>
      <c r="W50" s="187"/>
    </row>
  </sheetData>
  <sheetProtection/>
  <mergeCells count="175">
    <mergeCell ref="A47:E50"/>
    <mergeCell ref="A10:B10"/>
    <mergeCell ref="A2:W2"/>
    <mergeCell ref="T49:U49"/>
    <mergeCell ref="V49:W49"/>
    <mergeCell ref="G50:H50"/>
    <mergeCell ref="T50:U50"/>
    <mergeCell ref="V50:W50"/>
    <mergeCell ref="G47:H47"/>
    <mergeCell ref="T47:U47"/>
    <mergeCell ref="V47:W47"/>
    <mergeCell ref="G48:H48"/>
    <mergeCell ref="T48:U48"/>
    <mergeCell ref="V48:W48"/>
    <mergeCell ref="G49:H49"/>
    <mergeCell ref="V44:W44"/>
    <mergeCell ref="G45:H45"/>
    <mergeCell ref="T45:U45"/>
    <mergeCell ref="V45:W45"/>
    <mergeCell ref="G46:H46"/>
    <mergeCell ref="T46:U46"/>
    <mergeCell ref="V46:W46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A39:B42"/>
    <mergeCell ref="C39:C42"/>
    <mergeCell ref="D39:E42"/>
    <mergeCell ref="G39:H39"/>
    <mergeCell ref="T39:U39"/>
    <mergeCell ref="T41:U41"/>
    <mergeCell ref="V39:W39"/>
    <mergeCell ref="G40:H40"/>
    <mergeCell ref="T40:U40"/>
    <mergeCell ref="V40:W40"/>
    <mergeCell ref="G41:H41"/>
    <mergeCell ref="T36:U36"/>
    <mergeCell ref="V36:W36"/>
    <mergeCell ref="G37:H37"/>
    <mergeCell ref="T37:U37"/>
    <mergeCell ref="V37:W37"/>
    <mergeCell ref="G38:H38"/>
    <mergeCell ref="T38:U38"/>
    <mergeCell ref="V38:W38"/>
    <mergeCell ref="G36:H36"/>
    <mergeCell ref="T33:U33"/>
    <mergeCell ref="V33:W33"/>
    <mergeCell ref="G34:H34"/>
    <mergeCell ref="T34:U34"/>
    <mergeCell ref="V34:W34"/>
    <mergeCell ref="A35:B38"/>
    <mergeCell ref="C35:C38"/>
    <mergeCell ref="D35:E38"/>
    <mergeCell ref="G35:H35"/>
    <mergeCell ref="T35:U35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V29:W29"/>
    <mergeCell ref="T25:U25"/>
    <mergeCell ref="V25:W25"/>
    <mergeCell ref="G26:H26"/>
    <mergeCell ref="T26:U26"/>
    <mergeCell ref="V26:W26"/>
    <mergeCell ref="G25:H25"/>
    <mergeCell ref="A27:B30"/>
    <mergeCell ref="C27:C30"/>
    <mergeCell ref="D27:E30"/>
    <mergeCell ref="G27:H27"/>
    <mergeCell ref="T27:U27"/>
    <mergeCell ref="A23:B26"/>
    <mergeCell ref="C23:C26"/>
    <mergeCell ref="D23:E26"/>
    <mergeCell ref="G23:H23"/>
    <mergeCell ref="T23:U23"/>
    <mergeCell ref="T21:U21"/>
    <mergeCell ref="V21:W21"/>
    <mergeCell ref="G22:H22"/>
    <mergeCell ref="A15:B18"/>
    <mergeCell ref="C15:C18"/>
    <mergeCell ref="D15:E18"/>
    <mergeCell ref="G15:H15"/>
    <mergeCell ref="T15:U15"/>
    <mergeCell ref="V23:W23"/>
    <mergeCell ref="G24:H24"/>
    <mergeCell ref="T24:U24"/>
    <mergeCell ref="V24:W24"/>
    <mergeCell ref="A19:B22"/>
    <mergeCell ref="C19:C22"/>
    <mergeCell ref="D19:E22"/>
    <mergeCell ref="G19:H19"/>
    <mergeCell ref="T19:U19"/>
    <mergeCell ref="V19:W19"/>
    <mergeCell ref="T22:U22"/>
    <mergeCell ref="T18:U18"/>
    <mergeCell ref="V15:W15"/>
    <mergeCell ref="G16:H16"/>
    <mergeCell ref="T16:U16"/>
    <mergeCell ref="V16:W16"/>
    <mergeCell ref="G17:H17"/>
    <mergeCell ref="V18:W18"/>
    <mergeCell ref="V20:W20"/>
    <mergeCell ref="G21:H21"/>
    <mergeCell ref="G13:H13"/>
    <mergeCell ref="T13:U13"/>
    <mergeCell ref="V13:W13"/>
    <mergeCell ref="G14:H14"/>
    <mergeCell ref="T14:U14"/>
    <mergeCell ref="V14:W14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J5:Q6"/>
    <mergeCell ref="R5:R9"/>
    <mergeCell ref="S5:W5"/>
    <mergeCell ref="S6:S9"/>
    <mergeCell ref="T6:U7"/>
    <mergeCell ref="Q7:Q9"/>
    <mergeCell ref="T8:U9"/>
    <mergeCell ref="V6:W9"/>
    <mergeCell ref="P1:U1"/>
    <mergeCell ref="A4:B9"/>
    <mergeCell ref="C4:C9"/>
    <mergeCell ref="T17:U17"/>
    <mergeCell ref="V17:W17"/>
    <mergeCell ref="P7:P9"/>
    <mergeCell ref="D4:F9"/>
    <mergeCell ref="G4:H9"/>
    <mergeCell ref="I4:W4"/>
    <mergeCell ref="I5:I9"/>
    <mergeCell ref="V41:W41"/>
    <mergeCell ref="G42:H42"/>
    <mergeCell ref="G18:H18"/>
    <mergeCell ref="G30:H30"/>
    <mergeCell ref="T30:U30"/>
    <mergeCell ref="V30:W30"/>
    <mergeCell ref="V35:W35"/>
    <mergeCell ref="G20:H20"/>
    <mergeCell ref="T20:U20"/>
    <mergeCell ref="V22:W2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"/>
  <sheetViews>
    <sheetView view="pageLayout" workbookViewId="0" topLeftCell="A1">
      <selection activeCell="F63" sqref="F63"/>
    </sheetView>
  </sheetViews>
  <sheetFormatPr defaultColWidth="20.83203125" defaultRowHeight="12.75"/>
  <cols>
    <col min="1" max="1" width="5.16015625" style="9" customWidth="1"/>
    <col min="2" max="2" width="7" style="9" customWidth="1"/>
    <col min="3" max="3" width="8.5" style="9" customWidth="1"/>
    <col min="4" max="4" width="30.33203125" style="9" customWidth="1"/>
    <col min="5" max="5" width="18.83203125" style="9" customWidth="1"/>
    <col min="6" max="6" width="19.83203125" style="9" customWidth="1"/>
    <col min="7" max="7" width="20.16015625" style="9" customWidth="1"/>
    <col min="8" max="8" width="15" style="9" customWidth="1"/>
    <col min="9" max="9" width="17.66015625" style="9" customWidth="1"/>
    <col min="10" max="10" width="3" style="9" customWidth="1"/>
    <col min="11" max="11" width="17.66015625" style="9" customWidth="1"/>
    <col min="12" max="12" width="17.83203125" style="9" customWidth="1"/>
    <col min="13" max="16384" width="20.83203125" style="9" customWidth="1"/>
  </cols>
  <sheetData>
    <row r="1" spans="1:13" ht="39.75" customHeight="1">
      <c r="A1" s="204" t="s">
        <v>144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0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3" t="s">
        <v>0</v>
      </c>
    </row>
    <row r="3" spans="1:13" s="13" customFormat="1" ht="19.5" customHeight="1">
      <c r="A3" s="205" t="s">
        <v>83</v>
      </c>
      <c r="B3" s="205" t="s">
        <v>1</v>
      </c>
      <c r="C3" s="205" t="s">
        <v>99</v>
      </c>
      <c r="D3" s="205" t="s">
        <v>143</v>
      </c>
      <c r="E3" s="205" t="s">
        <v>142</v>
      </c>
      <c r="F3" s="210" t="s">
        <v>98</v>
      </c>
      <c r="G3" s="211"/>
      <c r="H3" s="211"/>
      <c r="I3" s="211"/>
      <c r="J3" s="211"/>
      <c r="K3" s="211"/>
      <c r="L3" s="212"/>
      <c r="M3" s="205" t="s">
        <v>86</v>
      </c>
    </row>
    <row r="4" spans="1:13" s="13" customFormat="1" ht="19.5" customHeight="1">
      <c r="A4" s="205"/>
      <c r="B4" s="205"/>
      <c r="C4" s="205"/>
      <c r="D4" s="205"/>
      <c r="E4" s="205"/>
      <c r="F4" s="205" t="s">
        <v>141</v>
      </c>
      <c r="G4" s="205" t="s">
        <v>97</v>
      </c>
      <c r="H4" s="205"/>
      <c r="I4" s="205"/>
      <c r="J4" s="205"/>
      <c r="K4" s="205"/>
      <c r="L4" s="205"/>
      <c r="M4" s="205"/>
    </row>
    <row r="5" spans="1:13" s="13" customFormat="1" ht="19.5" customHeight="1">
      <c r="A5" s="205"/>
      <c r="B5" s="205"/>
      <c r="C5" s="205"/>
      <c r="D5" s="205"/>
      <c r="E5" s="205"/>
      <c r="F5" s="205"/>
      <c r="G5" s="205" t="s">
        <v>96</v>
      </c>
      <c r="H5" s="205" t="s">
        <v>95</v>
      </c>
      <c r="I5" s="91" t="s">
        <v>31</v>
      </c>
      <c r="J5" s="205" t="s">
        <v>140</v>
      </c>
      <c r="K5" s="205"/>
      <c r="L5" s="205" t="s">
        <v>94</v>
      </c>
      <c r="M5" s="205"/>
    </row>
    <row r="6" spans="1:13" s="13" customFormat="1" ht="29.25" customHeight="1">
      <c r="A6" s="205"/>
      <c r="B6" s="205"/>
      <c r="C6" s="205"/>
      <c r="D6" s="205"/>
      <c r="E6" s="205"/>
      <c r="F6" s="205"/>
      <c r="G6" s="205"/>
      <c r="H6" s="205"/>
      <c r="I6" s="205" t="s">
        <v>93</v>
      </c>
      <c r="J6" s="205"/>
      <c r="K6" s="205"/>
      <c r="L6" s="205"/>
      <c r="M6" s="205"/>
    </row>
    <row r="7" spans="1:13" s="13" customFormat="1" ht="19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s="13" customFormat="1" ht="45.7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3" s="12" customFormat="1" ht="10.5" customHeight="1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92">
        <v>9</v>
      </c>
      <c r="J9" s="213">
        <v>10</v>
      </c>
      <c r="K9" s="214"/>
      <c r="L9" s="92">
        <v>11</v>
      </c>
      <c r="M9" s="92">
        <v>12</v>
      </c>
    </row>
    <row r="10" spans="1:13" ht="14.25" customHeight="1">
      <c r="A10" s="215" t="s">
        <v>59</v>
      </c>
      <c r="B10" s="225" t="s">
        <v>139</v>
      </c>
      <c r="C10" s="225" t="s">
        <v>138</v>
      </c>
      <c r="D10" s="220" t="s">
        <v>137</v>
      </c>
      <c r="E10" s="217">
        <f>E14+E15</f>
        <v>7378010</v>
      </c>
      <c r="F10" s="217">
        <f>G10+H10+K10+K11+K12+K13+L10</f>
        <v>3739000</v>
      </c>
      <c r="G10" s="217">
        <v>0</v>
      </c>
      <c r="H10" s="217">
        <v>0</v>
      </c>
      <c r="I10" s="223">
        <v>0</v>
      </c>
      <c r="J10" s="93" t="s">
        <v>125</v>
      </c>
      <c r="K10" s="94">
        <v>1434000</v>
      </c>
      <c r="L10" s="227">
        <v>2305000</v>
      </c>
      <c r="M10" s="206" t="s">
        <v>85</v>
      </c>
    </row>
    <row r="11" spans="1:13" ht="14.25" customHeight="1">
      <c r="A11" s="216"/>
      <c r="B11" s="226"/>
      <c r="C11" s="226"/>
      <c r="D11" s="221"/>
      <c r="E11" s="218"/>
      <c r="F11" s="218"/>
      <c r="G11" s="218"/>
      <c r="H11" s="218"/>
      <c r="I11" s="224"/>
      <c r="J11" s="96" t="s">
        <v>123</v>
      </c>
      <c r="K11" s="97"/>
      <c r="L11" s="228"/>
      <c r="M11" s="207"/>
    </row>
    <row r="12" spans="1:13" ht="14.25" customHeight="1">
      <c r="A12" s="216"/>
      <c r="B12" s="226"/>
      <c r="C12" s="226"/>
      <c r="D12" s="221"/>
      <c r="E12" s="218"/>
      <c r="F12" s="218"/>
      <c r="G12" s="218"/>
      <c r="H12" s="218"/>
      <c r="I12" s="224"/>
      <c r="J12" s="96" t="s">
        <v>122</v>
      </c>
      <c r="K12" s="97"/>
      <c r="L12" s="228"/>
      <c r="M12" s="207"/>
    </row>
    <row r="13" spans="1:13" ht="14.25" customHeight="1">
      <c r="A13" s="216"/>
      <c r="B13" s="226"/>
      <c r="C13" s="226"/>
      <c r="D13" s="222"/>
      <c r="E13" s="218"/>
      <c r="F13" s="218"/>
      <c r="G13" s="218"/>
      <c r="H13" s="218"/>
      <c r="I13" s="224"/>
      <c r="J13" s="99" t="s">
        <v>121</v>
      </c>
      <c r="K13" s="100"/>
      <c r="L13" s="228"/>
      <c r="M13" s="208"/>
    </row>
    <row r="14" spans="1:13" ht="12.75" customHeight="1">
      <c r="A14" s="101"/>
      <c r="B14" s="101"/>
      <c r="C14" s="101"/>
      <c r="D14" s="102" t="s">
        <v>119</v>
      </c>
      <c r="E14" s="103">
        <v>3411828</v>
      </c>
      <c r="F14" s="103">
        <v>1239000</v>
      </c>
      <c r="G14" s="103">
        <v>0</v>
      </c>
      <c r="H14" s="103">
        <v>0</v>
      </c>
      <c r="I14" s="103">
        <v>0</v>
      </c>
      <c r="J14" s="202">
        <v>459000</v>
      </c>
      <c r="K14" s="203"/>
      <c r="L14" s="103">
        <v>780000</v>
      </c>
      <c r="M14" s="104"/>
    </row>
    <row r="15" spans="1:13" ht="12.75" customHeight="1">
      <c r="A15" s="101"/>
      <c r="B15" s="101"/>
      <c r="C15" s="101"/>
      <c r="D15" s="102" t="s">
        <v>118</v>
      </c>
      <c r="E15" s="103">
        <v>3966182</v>
      </c>
      <c r="F15" s="103">
        <v>2500000</v>
      </c>
      <c r="G15" s="103">
        <v>0</v>
      </c>
      <c r="H15" s="103">
        <v>0</v>
      </c>
      <c r="I15" s="103">
        <v>0</v>
      </c>
      <c r="J15" s="202">
        <v>975000</v>
      </c>
      <c r="K15" s="203"/>
      <c r="L15" s="103">
        <v>1525000</v>
      </c>
      <c r="M15" s="104"/>
    </row>
    <row r="16" spans="1:13" ht="79.5" customHeight="1">
      <c r="A16" s="101" t="s">
        <v>55</v>
      </c>
      <c r="B16" s="101">
        <v>700</v>
      </c>
      <c r="C16" s="101">
        <v>70005</v>
      </c>
      <c r="D16" s="105" t="s">
        <v>136</v>
      </c>
      <c r="E16" s="103">
        <v>209396</v>
      </c>
      <c r="F16" s="103">
        <f>G16</f>
        <v>42000</v>
      </c>
      <c r="G16" s="103">
        <v>42000</v>
      </c>
      <c r="H16" s="103">
        <v>0</v>
      </c>
      <c r="I16" s="103">
        <v>0</v>
      </c>
      <c r="J16" s="192" t="s">
        <v>92</v>
      </c>
      <c r="K16" s="193"/>
      <c r="L16" s="103">
        <v>0</v>
      </c>
      <c r="M16" s="104" t="s">
        <v>85</v>
      </c>
    </row>
    <row r="17" spans="1:13" ht="12.75" customHeight="1">
      <c r="A17" s="101"/>
      <c r="B17" s="101"/>
      <c r="C17" s="101"/>
      <c r="D17" s="102" t="s">
        <v>119</v>
      </c>
      <c r="E17" s="103">
        <f>E16</f>
        <v>209396</v>
      </c>
      <c r="F17" s="103">
        <f>F16</f>
        <v>42000</v>
      </c>
      <c r="G17" s="103">
        <f>G16</f>
        <v>42000</v>
      </c>
      <c r="H17" s="103">
        <v>0</v>
      </c>
      <c r="I17" s="103">
        <v>0</v>
      </c>
      <c r="J17" s="202">
        <v>0</v>
      </c>
      <c r="K17" s="203"/>
      <c r="L17" s="103">
        <v>0</v>
      </c>
      <c r="M17" s="104"/>
    </row>
    <row r="18" spans="1:13" ht="12.75" customHeight="1">
      <c r="A18" s="101"/>
      <c r="B18" s="101"/>
      <c r="C18" s="101"/>
      <c r="D18" s="102" t="s">
        <v>118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202">
        <v>0</v>
      </c>
      <c r="K18" s="203"/>
      <c r="L18" s="103">
        <v>0</v>
      </c>
      <c r="M18" s="104"/>
    </row>
    <row r="19" spans="1:13" ht="66.75" customHeight="1">
      <c r="A19" s="101" t="s">
        <v>52</v>
      </c>
      <c r="B19" s="101">
        <v>700</v>
      </c>
      <c r="C19" s="101">
        <v>70005</v>
      </c>
      <c r="D19" s="105" t="s">
        <v>135</v>
      </c>
      <c r="E19" s="103">
        <v>6466114</v>
      </c>
      <c r="F19" s="103">
        <v>5431536</v>
      </c>
      <c r="G19" s="103">
        <v>1689288</v>
      </c>
      <c r="H19" s="103">
        <v>0</v>
      </c>
      <c r="I19" s="103">
        <v>0</v>
      </c>
      <c r="J19" s="230" t="s">
        <v>229</v>
      </c>
      <c r="K19" s="231"/>
      <c r="L19" s="103">
        <v>2715768</v>
      </c>
      <c r="M19" s="104" t="s">
        <v>85</v>
      </c>
    </row>
    <row r="20" spans="1:13" ht="12.75" customHeight="1">
      <c r="A20" s="101"/>
      <c r="B20" s="101"/>
      <c r="C20" s="101"/>
      <c r="D20" s="102" t="s">
        <v>119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202">
        <v>0</v>
      </c>
      <c r="K20" s="203"/>
      <c r="L20" s="103">
        <v>0</v>
      </c>
      <c r="M20" s="104"/>
    </row>
    <row r="21" spans="1:13" ht="12.75" customHeight="1">
      <c r="A21" s="101"/>
      <c r="B21" s="101"/>
      <c r="C21" s="101"/>
      <c r="D21" s="102" t="s">
        <v>118</v>
      </c>
      <c r="E21" s="103">
        <v>6466114</v>
      </c>
      <c r="F21" s="103">
        <v>5431536</v>
      </c>
      <c r="G21" s="103">
        <v>1689288</v>
      </c>
      <c r="H21" s="103">
        <v>0</v>
      </c>
      <c r="I21" s="103">
        <v>0</v>
      </c>
      <c r="J21" s="202">
        <v>1026480</v>
      </c>
      <c r="K21" s="203"/>
      <c r="L21" s="103">
        <v>2715768</v>
      </c>
      <c r="M21" s="104"/>
    </row>
    <row r="22" spans="1:13" ht="75.75" customHeight="1">
      <c r="A22" s="101" t="s">
        <v>49</v>
      </c>
      <c r="B22" s="101">
        <v>720</v>
      </c>
      <c r="C22" s="101">
        <v>72095</v>
      </c>
      <c r="D22" s="106" t="s">
        <v>134</v>
      </c>
      <c r="E22" s="103">
        <v>337055</v>
      </c>
      <c r="F22" s="103">
        <f>G22+H22+L22</f>
        <v>325043</v>
      </c>
      <c r="G22" s="103">
        <v>57124</v>
      </c>
      <c r="H22" s="103">
        <v>0</v>
      </c>
      <c r="I22" s="103">
        <v>0</v>
      </c>
      <c r="J22" s="192" t="s">
        <v>92</v>
      </c>
      <c r="K22" s="229"/>
      <c r="L22" s="103">
        <v>267919</v>
      </c>
      <c r="M22" s="107" t="s">
        <v>85</v>
      </c>
    </row>
    <row r="23" spans="1:13" ht="12.75" customHeight="1">
      <c r="A23" s="101"/>
      <c r="B23" s="101"/>
      <c r="C23" s="101"/>
      <c r="D23" s="102" t="s">
        <v>119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202">
        <v>0</v>
      </c>
      <c r="K23" s="203"/>
      <c r="L23" s="103">
        <v>0</v>
      </c>
      <c r="M23" s="107"/>
    </row>
    <row r="24" spans="1:13" ht="12.75" customHeight="1">
      <c r="A24" s="101"/>
      <c r="B24" s="101"/>
      <c r="C24" s="101"/>
      <c r="D24" s="102" t="s">
        <v>118</v>
      </c>
      <c r="E24" s="103">
        <f>E22</f>
        <v>337055</v>
      </c>
      <c r="F24" s="103">
        <f>F22</f>
        <v>325043</v>
      </c>
      <c r="G24" s="103">
        <f>G22</f>
        <v>57124</v>
      </c>
      <c r="H24" s="103">
        <v>0</v>
      </c>
      <c r="I24" s="103">
        <v>0</v>
      </c>
      <c r="J24" s="202">
        <v>0</v>
      </c>
      <c r="K24" s="203"/>
      <c r="L24" s="103">
        <f>L22</f>
        <v>267919</v>
      </c>
      <c r="M24" s="107"/>
    </row>
    <row r="25" spans="1:13" ht="107.25" customHeight="1">
      <c r="A25" s="101" t="s">
        <v>46</v>
      </c>
      <c r="B25" s="101">
        <v>720</v>
      </c>
      <c r="C25" s="101">
        <v>72095</v>
      </c>
      <c r="D25" s="106" t="s">
        <v>133</v>
      </c>
      <c r="E25" s="103">
        <v>887567</v>
      </c>
      <c r="F25" s="103">
        <f>G25+H25+L25</f>
        <v>781530</v>
      </c>
      <c r="G25" s="103">
        <v>160565</v>
      </c>
      <c r="H25" s="103">
        <v>0</v>
      </c>
      <c r="I25" s="103">
        <v>0</v>
      </c>
      <c r="J25" s="192" t="s">
        <v>92</v>
      </c>
      <c r="K25" s="193"/>
      <c r="L25" s="103">
        <v>620965</v>
      </c>
      <c r="M25" s="107" t="s">
        <v>85</v>
      </c>
    </row>
    <row r="26" spans="1:13" ht="12.75" customHeight="1">
      <c r="A26" s="101"/>
      <c r="B26" s="101"/>
      <c r="C26" s="101"/>
      <c r="D26" s="102" t="s">
        <v>119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202">
        <v>0</v>
      </c>
      <c r="K26" s="203"/>
      <c r="L26" s="103">
        <v>0</v>
      </c>
      <c r="M26" s="104"/>
    </row>
    <row r="27" spans="1:13" ht="18" customHeight="1">
      <c r="A27" s="101"/>
      <c r="B27" s="101"/>
      <c r="C27" s="101"/>
      <c r="D27" s="102" t="s">
        <v>118</v>
      </c>
      <c r="E27" s="103">
        <f>E25</f>
        <v>887567</v>
      </c>
      <c r="F27" s="103">
        <f>F25</f>
        <v>781530</v>
      </c>
      <c r="G27" s="103">
        <f>G25</f>
        <v>160565</v>
      </c>
      <c r="H27" s="103">
        <v>0</v>
      </c>
      <c r="I27" s="103">
        <v>0</v>
      </c>
      <c r="J27" s="202">
        <v>0</v>
      </c>
      <c r="K27" s="203"/>
      <c r="L27" s="103">
        <f>L25</f>
        <v>620965</v>
      </c>
      <c r="M27" s="104"/>
    </row>
    <row r="28" spans="1:13" ht="58.5" customHeight="1">
      <c r="A28" s="101" t="s">
        <v>43</v>
      </c>
      <c r="B28" s="101">
        <v>801</v>
      </c>
      <c r="C28" s="101">
        <v>80195</v>
      </c>
      <c r="D28" s="106" t="s">
        <v>132</v>
      </c>
      <c r="E28" s="103">
        <v>800310</v>
      </c>
      <c r="F28" s="108">
        <f>G28+H28+L28</f>
        <v>287072</v>
      </c>
      <c r="G28" s="103">
        <v>0</v>
      </c>
      <c r="H28" s="103">
        <v>0</v>
      </c>
      <c r="I28" s="103">
        <v>0</v>
      </c>
      <c r="J28" s="192" t="s">
        <v>92</v>
      </c>
      <c r="K28" s="193"/>
      <c r="L28" s="108">
        <v>287072</v>
      </c>
      <c r="M28" s="104" t="s">
        <v>131</v>
      </c>
    </row>
    <row r="29" spans="1:13" ht="12.75" customHeight="1">
      <c r="A29" s="101"/>
      <c r="B29" s="101"/>
      <c r="C29" s="101"/>
      <c r="D29" s="102" t="s">
        <v>119</v>
      </c>
      <c r="E29" s="103">
        <f>E28</f>
        <v>800310</v>
      </c>
      <c r="F29" s="108">
        <f>F28</f>
        <v>287072</v>
      </c>
      <c r="G29" s="103">
        <f>G28</f>
        <v>0</v>
      </c>
      <c r="H29" s="103">
        <f>H28</f>
        <v>0</v>
      </c>
      <c r="I29" s="103">
        <f>I28</f>
        <v>0</v>
      </c>
      <c r="J29" s="194">
        <v>0</v>
      </c>
      <c r="K29" s="195"/>
      <c r="L29" s="108">
        <f>L28</f>
        <v>287072</v>
      </c>
      <c r="M29" s="104"/>
    </row>
    <row r="30" spans="1:13" ht="12.75" customHeight="1">
      <c r="A30" s="101"/>
      <c r="B30" s="101"/>
      <c r="C30" s="101"/>
      <c r="D30" s="102" t="s">
        <v>118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94">
        <v>0</v>
      </c>
      <c r="K30" s="195"/>
      <c r="L30" s="103">
        <v>0</v>
      </c>
      <c r="M30" s="104"/>
    </row>
    <row r="31" spans="1:13" ht="66.75" customHeight="1">
      <c r="A31" s="142" t="s">
        <v>40</v>
      </c>
      <c r="B31" s="142">
        <v>600</v>
      </c>
      <c r="C31" s="142">
        <v>60014</v>
      </c>
      <c r="D31" s="143" t="s">
        <v>287</v>
      </c>
      <c r="E31" s="108">
        <v>2908007</v>
      </c>
      <c r="F31" s="108">
        <v>2805567</v>
      </c>
      <c r="G31" s="108">
        <v>560763</v>
      </c>
      <c r="H31" s="108">
        <v>0</v>
      </c>
      <c r="I31" s="108">
        <v>0</v>
      </c>
      <c r="J31" s="198" t="s">
        <v>286</v>
      </c>
      <c r="K31" s="199"/>
      <c r="L31" s="108">
        <v>1744804</v>
      </c>
      <c r="M31" s="144" t="s">
        <v>285</v>
      </c>
    </row>
    <row r="32" spans="1:13" ht="12.75" customHeight="1">
      <c r="A32" s="142"/>
      <c r="B32" s="142"/>
      <c r="C32" s="142"/>
      <c r="D32" s="145" t="s">
        <v>119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200">
        <v>0</v>
      </c>
      <c r="K32" s="201"/>
      <c r="L32" s="108">
        <v>0</v>
      </c>
      <c r="M32" s="144"/>
    </row>
    <row r="33" spans="1:13" ht="12.75" customHeight="1">
      <c r="A33" s="142"/>
      <c r="B33" s="142"/>
      <c r="C33" s="142"/>
      <c r="D33" s="145" t="s">
        <v>118</v>
      </c>
      <c r="E33" s="108">
        <v>2908007</v>
      </c>
      <c r="F33" s="108">
        <v>2805567</v>
      </c>
      <c r="G33" s="108">
        <v>560763</v>
      </c>
      <c r="H33" s="108">
        <v>0</v>
      </c>
      <c r="I33" s="108">
        <v>0</v>
      </c>
      <c r="J33" s="200">
        <v>500000</v>
      </c>
      <c r="K33" s="201"/>
      <c r="L33" s="108">
        <v>1744804</v>
      </c>
      <c r="M33" s="144"/>
    </row>
    <row r="34" spans="1:13" ht="124.5" customHeight="1">
      <c r="A34" s="101" t="s">
        <v>65</v>
      </c>
      <c r="B34" s="101">
        <v>700</v>
      </c>
      <c r="C34" s="101">
        <v>70005</v>
      </c>
      <c r="D34" s="106" t="s">
        <v>130</v>
      </c>
      <c r="E34" s="103">
        <v>5422027</v>
      </c>
      <c r="F34" s="103">
        <v>653218</v>
      </c>
      <c r="G34" s="103">
        <v>102913</v>
      </c>
      <c r="H34" s="103">
        <v>0</v>
      </c>
      <c r="I34" s="103">
        <v>0</v>
      </c>
      <c r="J34" s="192" t="s">
        <v>92</v>
      </c>
      <c r="K34" s="193"/>
      <c r="L34" s="103">
        <v>550305</v>
      </c>
      <c r="M34" s="104" t="s">
        <v>129</v>
      </c>
    </row>
    <row r="35" spans="1:13" ht="12.75" customHeight="1">
      <c r="A35" s="101"/>
      <c r="B35" s="101"/>
      <c r="C35" s="101"/>
      <c r="D35" s="102" t="s">
        <v>119</v>
      </c>
      <c r="E35" s="103">
        <v>377051</v>
      </c>
      <c r="F35" s="103">
        <v>67418</v>
      </c>
      <c r="G35" s="103">
        <v>10113</v>
      </c>
      <c r="H35" s="103">
        <f>H34</f>
        <v>0</v>
      </c>
      <c r="I35" s="103">
        <f>I34</f>
        <v>0</v>
      </c>
      <c r="J35" s="194">
        <v>0</v>
      </c>
      <c r="K35" s="195"/>
      <c r="L35" s="103">
        <v>57305</v>
      </c>
      <c r="M35" s="104"/>
    </row>
    <row r="36" spans="1:13" ht="12.75" customHeight="1">
      <c r="A36" s="101"/>
      <c r="B36" s="101"/>
      <c r="C36" s="101"/>
      <c r="D36" s="102" t="s">
        <v>118</v>
      </c>
      <c r="E36" s="103">
        <v>5044976</v>
      </c>
      <c r="F36" s="103">
        <v>585800</v>
      </c>
      <c r="G36" s="103">
        <v>92800</v>
      </c>
      <c r="H36" s="103">
        <v>0</v>
      </c>
      <c r="I36" s="103">
        <v>0</v>
      </c>
      <c r="J36" s="194">
        <v>0</v>
      </c>
      <c r="K36" s="195"/>
      <c r="L36" s="103">
        <v>493000</v>
      </c>
      <c r="M36" s="104"/>
    </row>
    <row r="37" spans="1:14" ht="57.75" customHeight="1">
      <c r="A37" s="101" t="s">
        <v>62</v>
      </c>
      <c r="B37" s="101">
        <v>851</v>
      </c>
      <c r="C37" s="101">
        <v>85195</v>
      </c>
      <c r="D37" s="105" t="s">
        <v>128</v>
      </c>
      <c r="E37" s="103">
        <v>1842550</v>
      </c>
      <c r="F37" s="103">
        <f>G37</f>
        <v>535905</v>
      </c>
      <c r="G37" s="103">
        <v>535905</v>
      </c>
      <c r="H37" s="103">
        <v>0</v>
      </c>
      <c r="I37" s="103">
        <v>0</v>
      </c>
      <c r="J37" s="192" t="s">
        <v>92</v>
      </c>
      <c r="K37" s="193"/>
      <c r="L37" s="103">
        <v>0</v>
      </c>
      <c r="M37" s="104" t="s">
        <v>85</v>
      </c>
      <c r="N37" s="11"/>
    </row>
    <row r="38" spans="1:13" ht="12.75" customHeight="1">
      <c r="A38" s="101"/>
      <c r="B38" s="101"/>
      <c r="C38" s="101"/>
      <c r="D38" s="102" t="s">
        <v>119</v>
      </c>
      <c r="E38" s="103">
        <f>E37</f>
        <v>1842550</v>
      </c>
      <c r="F38" s="103">
        <f>F37</f>
        <v>535905</v>
      </c>
      <c r="G38" s="103">
        <f>G37</f>
        <v>535905</v>
      </c>
      <c r="H38" s="103">
        <v>0</v>
      </c>
      <c r="I38" s="103">
        <v>0</v>
      </c>
      <c r="J38" s="202">
        <v>0</v>
      </c>
      <c r="K38" s="203"/>
      <c r="L38" s="103">
        <v>0</v>
      </c>
      <c r="M38" s="104"/>
    </row>
    <row r="39" spans="1:13" ht="12.75" customHeight="1">
      <c r="A39" s="101"/>
      <c r="B39" s="101"/>
      <c r="C39" s="101"/>
      <c r="D39" s="102" t="s">
        <v>118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202">
        <v>0</v>
      </c>
      <c r="K39" s="203"/>
      <c r="L39" s="103">
        <v>0</v>
      </c>
      <c r="M39" s="104"/>
    </row>
    <row r="40" spans="1:13" ht="12.75" customHeight="1">
      <c r="A40" s="215" t="s">
        <v>127</v>
      </c>
      <c r="B40" s="215">
        <v>852</v>
      </c>
      <c r="C40" s="215">
        <v>85295</v>
      </c>
      <c r="D40" s="220" t="s">
        <v>126</v>
      </c>
      <c r="E40" s="217">
        <v>3328218</v>
      </c>
      <c r="F40" s="217">
        <f>G40+H40+K40+K41+K42+K43+L40</f>
        <v>710713</v>
      </c>
      <c r="G40" s="217">
        <v>0</v>
      </c>
      <c r="H40" s="217">
        <v>0</v>
      </c>
      <c r="I40" s="223">
        <v>0</v>
      </c>
      <c r="J40" s="93" t="s">
        <v>125</v>
      </c>
      <c r="K40" s="95">
        <v>35734</v>
      </c>
      <c r="L40" s="227">
        <v>674979</v>
      </c>
      <c r="M40" s="206" t="s">
        <v>124</v>
      </c>
    </row>
    <row r="41" spans="1:13" ht="12.75" customHeight="1">
      <c r="A41" s="216"/>
      <c r="B41" s="216"/>
      <c r="C41" s="216"/>
      <c r="D41" s="221"/>
      <c r="E41" s="218"/>
      <c r="F41" s="218"/>
      <c r="G41" s="218"/>
      <c r="H41" s="218"/>
      <c r="I41" s="224"/>
      <c r="J41" s="96" t="s">
        <v>123</v>
      </c>
      <c r="K41" s="98"/>
      <c r="L41" s="228"/>
      <c r="M41" s="207"/>
    </row>
    <row r="42" spans="1:13" ht="12.75" customHeight="1">
      <c r="A42" s="216"/>
      <c r="B42" s="216"/>
      <c r="C42" s="216"/>
      <c r="D42" s="221"/>
      <c r="E42" s="218"/>
      <c r="F42" s="218"/>
      <c r="G42" s="218"/>
      <c r="H42" s="218"/>
      <c r="I42" s="224"/>
      <c r="J42" s="96" t="s">
        <v>122</v>
      </c>
      <c r="K42" s="98"/>
      <c r="L42" s="228"/>
      <c r="M42" s="207"/>
    </row>
    <row r="43" spans="1:13" ht="12.75" customHeight="1">
      <c r="A43" s="216"/>
      <c r="B43" s="216"/>
      <c r="C43" s="216"/>
      <c r="D43" s="222"/>
      <c r="E43" s="218"/>
      <c r="F43" s="218"/>
      <c r="G43" s="218"/>
      <c r="H43" s="218"/>
      <c r="I43" s="224"/>
      <c r="J43" s="99" t="s">
        <v>121</v>
      </c>
      <c r="K43" s="109"/>
      <c r="L43" s="228"/>
      <c r="M43" s="208"/>
    </row>
    <row r="44" spans="1:13" ht="12.75" customHeight="1">
      <c r="A44" s="101"/>
      <c r="B44" s="101"/>
      <c r="C44" s="101"/>
      <c r="D44" s="110" t="s">
        <v>119</v>
      </c>
      <c r="E44" s="103">
        <v>3150468</v>
      </c>
      <c r="F44" s="103">
        <f>F40</f>
        <v>710713</v>
      </c>
      <c r="G44" s="103">
        <f>G40</f>
        <v>0</v>
      </c>
      <c r="H44" s="103">
        <v>0</v>
      </c>
      <c r="I44" s="103">
        <v>0</v>
      </c>
      <c r="J44" s="196">
        <f>K40</f>
        <v>35734</v>
      </c>
      <c r="K44" s="197"/>
      <c r="L44" s="103">
        <v>674979</v>
      </c>
      <c r="M44" s="104"/>
    </row>
    <row r="45" spans="1:13" ht="12.75" customHeight="1">
      <c r="A45" s="101"/>
      <c r="B45" s="101"/>
      <c r="C45" s="101"/>
      <c r="D45" s="110" t="s">
        <v>118</v>
      </c>
      <c r="E45" s="103">
        <v>177750</v>
      </c>
      <c r="F45" s="103">
        <v>0</v>
      </c>
      <c r="G45" s="103">
        <v>0</v>
      </c>
      <c r="H45" s="103">
        <v>0</v>
      </c>
      <c r="I45" s="103">
        <v>0</v>
      </c>
      <c r="J45" s="202">
        <v>0</v>
      </c>
      <c r="K45" s="203"/>
      <c r="L45" s="103">
        <v>0</v>
      </c>
      <c r="M45" s="104"/>
    </row>
    <row r="46" spans="1:13" ht="101.25" customHeight="1">
      <c r="A46" s="101" t="s">
        <v>284</v>
      </c>
      <c r="B46" s="101">
        <v>921</v>
      </c>
      <c r="C46" s="101">
        <v>92195</v>
      </c>
      <c r="D46" s="105" t="s">
        <v>120</v>
      </c>
      <c r="E46" s="103">
        <v>18894</v>
      </c>
      <c r="F46" s="103">
        <v>7765</v>
      </c>
      <c r="G46" s="103">
        <v>1324</v>
      </c>
      <c r="H46" s="103">
        <v>0</v>
      </c>
      <c r="I46" s="103">
        <v>0</v>
      </c>
      <c r="J46" s="192" t="s">
        <v>92</v>
      </c>
      <c r="K46" s="193"/>
      <c r="L46" s="103">
        <v>6441</v>
      </c>
      <c r="M46" s="104" t="s">
        <v>85</v>
      </c>
    </row>
    <row r="47" spans="1:13" ht="12.75" customHeight="1">
      <c r="A47" s="101"/>
      <c r="B47" s="101"/>
      <c r="C47" s="101"/>
      <c r="D47" s="105" t="s">
        <v>119</v>
      </c>
      <c r="E47" s="103">
        <f>E46</f>
        <v>18894</v>
      </c>
      <c r="F47" s="103">
        <f>F46</f>
        <v>7765</v>
      </c>
      <c r="G47" s="103">
        <f>G46</f>
        <v>1324</v>
      </c>
      <c r="H47" s="103">
        <v>0</v>
      </c>
      <c r="I47" s="103">
        <v>0</v>
      </c>
      <c r="J47" s="202">
        <v>0</v>
      </c>
      <c r="K47" s="203"/>
      <c r="L47" s="103">
        <v>6441</v>
      </c>
      <c r="M47" s="104"/>
    </row>
    <row r="48" spans="1:13" ht="12.75" customHeight="1">
      <c r="A48" s="101"/>
      <c r="B48" s="101"/>
      <c r="C48" s="101"/>
      <c r="D48" s="102" t="s">
        <v>118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202">
        <v>0</v>
      </c>
      <c r="K48" s="203"/>
      <c r="L48" s="103">
        <v>0</v>
      </c>
      <c r="M48" s="104"/>
    </row>
    <row r="49" spans="1:13" ht="29.25" customHeight="1">
      <c r="A49" s="210" t="s">
        <v>37</v>
      </c>
      <c r="B49" s="211"/>
      <c r="C49" s="211"/>
      <c r="D49" s="212"/>
      <c r="E49" s="146">
        <f>E30+E29+E27+E26+E24+E23+E15+E14+E38+E39+E17+E21+E44+E45+E47+E35+E36+E33</f>
        <v>29598148</v>
      </c>
      <c r="F49" s="146">
        <f>F30+F29+F27+F26+F24+F23+F15+F14+F38+F39+F17+F21+F44+F47+F35+F36+F33</f>
        <v>15319349</v>
      </c>
      <c r="G49" s="146">
        <f>G30+G29+G27+G26+G24+G23+G15+G14+G38+G39+G17+G21+G47+G35+G36+G33</f>
        <v>3149882</v>
      </c>
      <c r="H49" s="146">
        <f>+H30+H29+H27+H26+H24+H23+H15+H14+H38+H39</f>
        <v>0</v>
      </c>
      <c r="I49" s="146">
        <f>I30+I29+I27+I26+I24+I23+I15+I14+I38+I39</f>
        <v>0</v>
      </c>
      <c r="J49" s="190">
        <f>J30+J29+J27+J26+J24+J23+J15+J14+J38+J39+J44+J21+J33</f>
        <v>2996214</v>
      </c>
      <c r="K49" s="191"/>
      <c r="L49" s="146">
        <f>L30+L29+L27+L26+L24+L23+L15+L14+L38+L39+L21+L44+L47+L35+L17+L18+L20+L36+L48+L45+L33</f>
        <v>9173253</v>
      </c>
      <c r="M49" s="111" t="s">
        <v>91</v>
      </c>
    </row>
    <row r="50" spans="7:11" ht="12.75">
      <c r="G50" s="112"/>
      <c r="J50" s="219"/>
      <c r="K50" s="219"/>
    </row>
    <row r="51" spans="1:13" ht="12.75">
      <c r="A51" s="209" t="s">
        <v>90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>
      <c r="A52" s="209" t="s">
        <v>89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</row>
    <row r="53" spans="1:13" ht="12.75">
      <c r="A53" s="209" t="s">
        <v>88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</row>
    <row r="54" spans="1:13" ht="12.75">
      <c r="A54" s="209" t="s">
        <v>117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12.75">
      <c r="A55" s="209" t="s">
        <v>87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0:11" ht="12.75">
      <c r="J56" s="232"/>
      <c r="K56" s="232"/>
    </row>
    <row r="57" ht="12.75">
      <c r="E57" s="10"/>
    </row>
  </sheetData>
  <sheetProtection/>
  <mergeCells count="78">
    <mergeCell ref="L40:L43"/>
    <mergeCell ref="M40:M43"/>
    <mergeCell ref="J47:K47"/>
    <mergeCell ref="J34:K34"/>
    <mergeCell ref="J35:K35"/>
    <mergeCell ref="J36:K36"/>
    <mergeCell ref="J39:K39"/>
    <mergeCell ref="J38:K38"/>
    <mergeCell ref="J45:K45"/>
    <mergeCell ref="J56:K56"/>
    <mergeCell ref="A53:M53"/>
    <mergeCell ref="G4:L4"/>
    <mergeCell ref="A55:M55"/>
    <mergeCell ref="A49:D49"/>
    <mergeCell ref="L5:L8"/>
    <mergeCell ref="A51:M51"/>
    <mergeCell ref="J25:K25"/>
    <mergeCell ref="J48:K48"/>
    <mergeCell ref="M3:M8"/>
    <mergeCell ref="L10:L13"/>
    <mergeCell ref="D10:D13"/>
    <mergeCell ref="J22:K22"/>
    <mergeCell ref="J14:K14"/>
    <mergeCell ref="J15:K15"/>
    <mergeCell ref="J16:K16"/>
    <mergeCell ref="J17:K17"/>
    <mergeCell ref="J18:K18"/>
    <mergeCell ref="J21:K21"/>
    <mergeCell ref="J19:K19"/>
    <mergeCell ref="I6:I8"/>
    <mergeCell ref="E3:E8"/>
    <mergeCell ref="G5:G8"/>
    <mergeCell ref="J5:K8"/>
    <mergeCell ref="I10:I13"/>
    <mergeCell ref="A40:A43"/>
    <mergeCell ref="B10:B13"/>
    <mergeCell ref="C10:C13"/>
    <mergeCell ref="F40:F43"/>
    <mergeCell ref="G40:G43"/>
    <mergeCell ref="H10:H13"/>
    <mergeCell ref="J50:K50"/>
    <mergeCell ref="B40:B43"/>
    <mergeCell ref="C40:C43"/>
    <mergeCell ref="D40:D43"/>
    <mergeCell ref="E40:E43"/>
    <mergeCell ref="J46:K46"/>
    <mergeCell ref="H40:H43"/>
    <mergeCell ref="I40:I43"/>
    <mergeCell ref="J23:K23"/>
    <mergeCell ref="H5:H8"/>
    <mergeCell ref="A54:M54"/>
    <mergeCell ref="A52:M52"/>
    <mergeCell ref="F4:F8"/>
    <mergeCell ref="F3:L3"/>
    <mergeCell ref="J9:K9"/>
    <mergeCell ref="A10:A13"/>
    <mergeCell ref="E10:E13"/>
    <mergeCell ref="F10:F13"/>
    <mergeCell ref="G10:G13"/>
    <mergeCell ref="J20:K20"/>
    <mergeCell ref="J26:K26"/>
    <mergeCell ref="J27:K27"/>
    <mergeCell ref="J24:K24"/>
    <mergeCell ref="A1:M1"/>
    <mergeCell ref="A3:A8"/>
    <mergeCell ref="B3:B8"/>
    <mergeCell ref="C3:C8"/>
    <mergeCell ref="D3:D8"/>
    <mergeCell ref="M10:M13"/>
    <mergeCell ref="J49:K49"/>
    <mergeCell ref="J28:K28"/>
    <mergeCell ref="J29:K29"/>
    <mergeCell ref="J30:K30"/>
    <mergeCell ref="J37:K37"/>
    <mergeCell ref="J44:K44"/>
    <mergeCell ref="J31:K31"/>
    <mergeCell ref="J32:K32"/>
    <mergeCell ref="J33:K33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
Załącznik nr 3
do uchwały Rady Powiatu w Opatowie Nr XXXI.26.2013
z dnia 10 czerwca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119"/>
  <sheetViews>
    <sheetView zoomScalePageLayoutView="0" workbookViewId="0" topLeftCell="A1">
      <selection activeCell="K9" sqref="K9"/>
    </sheetView>
  </sheetViews>
  <sheetFormatPr defaultColWidth="9.33203125" defaultRowHeight="12.75"/>
  <cols>
    <col min="1" max="1" width="6.66015625" style="14" customWidth="1"/>
    <col min="2" max="2" width="39" style="14" customWidth="1"/>
    <col min="3" max="3" width="13.33203125" style="14" customWidth="1"/>
    <col min="4" max="4" width="17.5" style="14" customWidth="1"/>
    <col min="5" max="5" width="7.83203125" style="14" customWidth="1"/>
    <col min="6" max="6" width="11.83203125" style="14" customWidth="1"/>
    <col min="7" max="7" width="29.5" style="14" customWidth="1"/>
    <col min="8" max="8" width="17.83203125" style="14" customWidth="1"/>
    <col min="9" max="9" width="21.83203125" style="14" customWidth="1"/>
    <col min="10" max="16384" width="9.33203125" style="14" customWidth="1"/>
  </cols>
  <sheetData>
    <row r="2" spans="1:9" ht="37.5" customHeight="1">
      <c r="A2" s="17"/>
      <c r="B2" s="17"/>
      <c r="C2" s="17"/>
      <c r="D2" s="17"/>
      <c r="E2" s="17"/>
      <c r="F2" s="17"/>
      <c r="G2" s="297" t="s">
        <v>294</v>
      </c>
      <c r="H2" s="297"/>
      <c r="I2" s="297"/>
    </row>
    <row r="3" spans="1:9" ht="20.25" customHeight="1">
      <c r="A3" s="17"/>
      <c r="B3" s="17"/>
      <c r="C3" s="17"/>
      <c r="D3" s="17"/>
      <c r="E3" s="17"/>
      <c r="F3" s="17"/>
      <c r="G3" s="16"/>
      <c r="H3" s="16"/>
      <c r="I3" s="16"/>
    </row>
    <row r="4" spans="1:9" ht="12.75">
      <c r="A4" s="246" t="s">
        <v>202</v>
      </c>
      <c r="B4" s="246"/>
      <c r="C4" s="246"/>
      <c r="D4" s="246"/>
      <c r="E4" s="246"/>
      <c r="F4" s="246"/>
      <c r="G4" s="246"/>
      <c r="H4" s="246"/>
      <c r="I4" s="246"/>
    </row>
    <row r="5" spans="1:9" ht="12.75">
      <c r="A5" s="246"/>
      <c r="B5" s="246"/>
      <c r="C5" s="246"/>
      <c r="D5" s="246"/>
      <c r="E5" s="246"/>
      <c r="F5" s="246"/>
      <c r="G5" s="246"/>
      <c r="H5" s="246"/>
      <c r="I5" s="246"/>
    </row>
    <row r="6" spans="1:9" ht="12.75">
      <c r="A6" s="246"/>
      <c r="B6" s="246"/>
      <c r="C6" s="246"/>
      <c r="D6" s="246"/>
      <c r="E6" s="246"/>
      <c r="F6" s="246"/>
      <c r="G6" s="246"/>
      <c r="H6" s="246"/>
      <c r="I6" s="246"/>
    </row>
    <row r="7" spans="1:9" ht="12.75">
      <c r="A7" s="63"/>
      <c r="B7" s="63"/>
      <c r="C7" s="63"/>
      <c r="D7" s="63"/>
      <c r="E7" s="63"/>
      <c r="F7" s="63"/>
      <c r="G7" s="63"/>
      <c r="H7" s="63"/>
      <c r="I7" s="63"/>
    </row>
    <row r="8" spans="1:9" ht="19.5" customHeight="1">
      <c r="A8" s="247" t="s">
        <v>201</v>
      </c>
      <c r="B8" s="247" t="s">
        <v>200</v>
      </c>
      <c r="C8" s="247" t="s">
        <v>199</v>
      </c>
      <c r="D8" s="247" t="s">
        <v>86</v>
      </c>
      <c r="E8" s="247" t="s">
        <v>1</v>
      </c>
      <c r="F8" s="247" t="s">
        <v>2</v>
      </c>
      <c r="G8" s="247" t="s">
        <v>198</v>
      </c>
      <c r="H8" s="247"/>
      <c r="I8" s="247" t="s">
        <v>197</v>
      </c>
    </row>
    <row r="9" spans="1:9" ht="66" customHeight="1">
      <c r="A9" s="247"/>
      <c r="B9" s="247"/>
      <c r="C9" s="247"/>
      <c r="D9" s="247"/>
      <c r="E9" s="247"/>
      <c r="F9" s="247"/>
      <c r="G9" s="64" t="s">
        <v>196</v>
      </c>
      <c r="H9" s="64" t="s">
        <v>195</v>
      </c>
      <c r="I9" s="247"/>
    </row>
    <row r="10" spans="1:9" ht="12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29.25" customHeight="1">
      <c r="A11" s="248" t="s">
        <v>59</v>
      </c>
      <c r="B11" s="65" t="s">
        <v>194</v>
      </c>
      <c r="C11" s="251" t="s">
        <v>186</v>
      </c>
      <c r="D11" s="251" t="s">
        <v>85</v>
      </c>
      <c r="E11" s="254" t="s">
        <v>139</v>
      </c>
      <c r="F11" s="254" t="s">
        <v>138</v>
      </c>
      <c r="G11" s="67" t="s">
        <v>159</v>
      </c>
      <c r="H11" s="68">
        <f>H12+H16</f>
        <v>7378010</v>
      </c>
      <c r="I11" s="68">
        <f>I12+I16</f>
        <v>3739000</v>
      </c>
    </row>
    <row r="12" spans="1:9" ht="31.5" customHeight="1">
      <c r="A12" s="249"/>
      <c r="B12" s="65" t="s">
        <v>193</v>
      </c>
      <c r="C12" s="252"/>
      <c r="D12" s="252"/>
      <c r="E12" s="255"/>
      <c r="F12" s="255"/>
      <c r="G12" s="67" t="s">
        <v>153</v>
      </c>
      <c r="H12" s="68">
        <f>H13+H14+H15</f>
        <v>3411828</v>
      </c>
      <c r="I12" s="68">
        <f>I13+I14+I15</f>
        <v>1239000</v>
      </c>
    </row>
    <row r="13" spans="1:9" ht="45.75" customHeight="1">
      <c r="A13" s="249"/>
      <c r="B13" s="65" t="s">
        <v>192</v>
      </c>
      <c r="C13" s="252"/>
      <c r="D13" s="252"/>
      <c r="E13" s="255"/>
      <c r="F13" s="255"/>
      <c r="G13" s="69" t="s">
        <v>151</v>
      </c>
      <c r="H13" s="70">
        <v>0</v>
      </c>
      <c r="I13" s="70">
        <v>0</v>
      </c>
    </row>
    <row r="14" spans="1:9" ht="21" customHeight="1">
      <c r="A14" s="249"/>
      <c r="B14" s="65" t="s">
        <v>191</v>
      </c>
      <c r="C14" s="252"/>
      <c r="D14" s="252"/>
      <c r="E14" s="255"/>
      <c r="F14" s="255"/>
      <c r="G14" s="69" t="s">
        <v>150</v>
      </c>
      <c r="H14" s="70">
        <v>852957</v>
      </c>
      <c r="I14" s="70">
        <v>459000</v>
      </c>
    </row>
    <row r="15" spans="1:9" ht="26.25" customHeight="1">
      <c r="A15" s="249"/>
      <c r="B15" s="251" t="s">
        <v>190</v>
      </c>
      <c r="C15" s="252"/>
      <c r="D15" s="252"/>
      <c r="E15" s="255"/>
      <c r="F15" s="255"/>
      <c r="G15" s="71" t="s">
        <v>149</v>
      </c>
      <c r="H15" s="70">
        <v>2558871</v>
      </c>
      <c r="I15" s="70">
        <v>780000</v>
      </c>
    </row>
    <row r="16" spans="1:9" ht="15.75" customHeight="1">
      <c r="A16" s="249"/>
      <c r="B16" s="257"/>
      <c r="C16" s="252"/>
      <c r="D16" s="252"/>
      <c r="E16" s="255"/>
      <c r="F16" s="255"/>
      <c r="G16" s="67" t="s">
        <v>152</v>
      </c>
      <c r="H16" s="68">
        <f>H17+H18+H19+H20</f>
        <v>3966182</v>
      </c>
      <c r="I16" s="68">
        <f>I17+I18+I19+I20</f>
        <v>2500000</v>
      </c>
    </row>
    <row r="17" spans="1:9" ht="15" customHeight="1">
      <c r="A17" s="249"/>
      <c r="B17" s="257"/>
      <c r="C17" s="252"/>
      <c r="D17" s="252"/>
      <c r="E17" s="255"/>
      <c r="F17" s="255"/>
      <c r="G17" s="69" t="s">
        <v>151</v>
      </c>
      <c r="H17" s="70">
        <v>0</v>
      </c>
      <c r="I17" s="70">
        <v>0</v>
      </c>
    </row>
    <row r="18" spans="1:9" ht="12.75">
      <c r="A18" s="249"/>
      <c r="B18" s="257"/>
      <c r="C18" s="252"/>
      <c r="D18" s="252"/>
      <c r="E18" s="255"/>
      <c r="F18" s="255"/>
      <c r="G18" s="69" t="s">
        <v>150</v>
      </c>
      <c r="H18" s="70">
        <v>991546</v>
      </c>
      <c r="I18" s="70">
        <v>975000</v>
      </c>
    </row>
    <row r="19" spans="1:9" ht="25.5">
      <c r="A19" s="249"/>
      <c r="B19" s="257"/>
      <c r="C19" s="252"/>
      <c r="D19" s="252"/>
      <c r="E19" s="255"/>
      <c r="F19" s="255"/>
      <c r="G19" s="71" t="s">
        <v>149</v>
      </c>
      <c r="H19" s="70">
        <v>2974636</v>
      </c>
      <c r="I19" s="70">
        <v>1525000</v>
      </c>
    </row>
    <row r="20" spans="1:9" ht="42.75" customHeight="1">
      <c r="A20" s="250"/>
      <c r="B20" s="258"/>
      <c r="C20" s="253"/>
      <c r="D20" s="253"/>
      <c r="E20" s="256"/>
      <c r="F20" s="256"/>
      <c r="G20" s="65" t="s">
        <v>148</v>
      </c>
      <c r="H20" s="70">
        <v>0</v>
      </c>
      <c r="I20" s="70">
        <v>0</v>
      </c>
    </row>
    <row r="21" spans="1:9" ht="43.5" customHeight="1">
      <c r="A21" s="259" t="s">
        <v>55</v>
      </c>
      <c r="B21" s="72" t="s">
        <v>189</v>
      </c>
      <c r="C21" s="251" t="s">
        <v>186</v>
      </c>
      <c r="D21" s="251" t="s">
        <v>85</v>
      </c>
      <c r="E21" s="262">
        <v>720</v>
      </c>
      <c r="F21" s="262">
        <v>72095</v>
      </c>
      <c r="G21" s="67" t="s">
        <v>159</v>
      </c>
      <c r="H21" s="73">
        <f>H22+H26</f>
        <v>337055</v>
      </c>
      <c r="I21" s="73">
        <f>I22+I26</f>
        <v>325043</v>
      </c>
    </row>
    <row r="22" spans="1:9" ht="12.75" customHeight="1">
      <c r="A22" s="260"/>
      <c r="B22" s="263" t="s">
        <v>185</v>
      </c>
      <c r="C22" s="252"/>
      <c r="D22" s="252"/>
      <c r="E22" s="257"/>
      <c r="F22" s="257"/>
      <c r="G22" s="67" t="s">
        <v>153</v>
      </c>
      <c r="H22" s="73">
        <f>H24+H25</f>
        <v>0</v>
      </c>
      <c r="I22" s="73">
        <f>I24+I25</f>
        <v>0</v>
      </c>
    </row>
    <row r="23" spans="1:9" ht="32.25" customHeight="1">
      <c r="A23" s="260"/>
      <c r="B23" s="264"/>
      <c r="C23" s="252"/>
      <c r="D23" s="252"/>
      <c r="E23" s="257"/>
      <c r="F23" s="257"/>
      <c r="G23" s="69" t="s">
        <v>151</v>
      </c>
      <c r="H23" s="74">
        <v>0</v>
      </c>
      <c r="I23" s="74">
        <v>0</v>
      </c>
    </row>
    <row r="24" spans="1:9" ht="12.75" customHeight="1">
      <c r="A24" s="260"/>
      <c r="B24" s="263" t="s">
        <v>188</v>
      </c>
      <c r="C24" s="252"/>
      <c r="D24" s="252"/>
      <c r="E24" s="257"/>
      <c r="F24" s="257"/>
      <c r="G24" s="71" t="s">
        <v>150</v>
      </c>
      <c r="H24" s="74">
        <v>0</v>
      </c>
      <c r="I24" s="74">
        <v>0</v>
      </c>
    </row>
    <row r="25" spans="1:9" ht="25.5">
      <c r="A25" s="260"/>
      <c r="B25" s="265"/>
      <c r="C25" s="252"/>
      <c r="D25" s="252"/>
      <c r="E25" s="257"/>
      <c r="F25" s="257"/>
      <c r="G25" s="71" t="s">
        <v>149</v>
      </c>
      <c r="H25" s="74">
        <v>0</v>
      </c>
      <c r="I25" s="74">
        <v>0</v>
      </c>
    </row>
    <row r="26" spans="1:9" ht="12.75">
      <c r="A26" s="260"/>
      <c r="B26" s="265"/>
      <c r="C26" s="252"/>
      <c r="D26" s="252"/>
      <c r="E26" s="257"/>
      <c r="F26" s="257"/>
      <c r="G26" s="67" t="s">
        <v>152</v>
      </c>
      <c r="H26" s="73">
        <f>H27+H29</f>
        <v>337055</v>
      </c>
      <c r="I26" s="73">
        <f>I27+I28+I29+I30</f>
        <v>325043</v>
      </c>
    </row>
    <row r="27" spans="1:9" ht="12.75">
      <c r="A27" s="260"/>
      <c r="B27" s="265"/>
      <c r="C27" s="252"/>
      <c r="D27" s="252"/>
      <c r="E27" s="257"/>
      <c r="F27" s="257"/>
      <c r="G27" s="69" t="s">
        <v>151</v>
      </c>
      <c r="H27" s="74">
        <v>58926</v>
      </c>
      <c r="I27" s="74">
        <v>57124</v>
      </c>
    </row>
    <row r="28" spans="1:9" ht="12.75">
      <c r="A28" s="260"/>
      <c r="B28" s="265"/>
      <c r="C28" s="252"/>
      <c r="D28" s="252"/>
      <c r="E28" s="257"/>
      <c r="F28" s="257"/>
      <c r="G28" s="69" t="s">
        <v>150</v>
      </c>
      <c r="H28" s="74">
        <v>0</v>
      </c>
      <c r="I28" s="74">
        <v>0</v>
      </c>
    </row>
    <row r="29" spans="1:9" ht="25.5">
      <c r="A29" s="260"/>
      <c r="B29" s="265"/>
      <c r="C29" s="252"/>
      <c r="D29" s="252"/>
      <c r="E29" s="257"/>
      <c r="F29" s="257"/>
      <c r="G29" s="71" t="s">
        <v>149</v>
      </c>
      <c r="H29" s="74">
        <v>278129</v>
      </c>
      <c r="I29" s="74">
        <v>267919</v>
      </c>
    </row>
    <row r="30" spans="1:9" ht="38.25">
      <c r="A30" s="261"/>
      <c r="B30" s="264"/>
      <c r="C30" s="253"/>
      <c r="D30" s="253"/>
      <c r="E30" s="258"/>
      <c r="F30" s="258"/>
      <c r="G30" s="65" t="s">
        <v>148</v>
      </c>
      <c r="H30" s="74">
        <v>0</v>
      </c>
      <c r="I30" s="74">
        <v>0</v>
      </c>
    </row>
    <row r="31" spans="1:9" ht="12.75">
      <c r="A31" s="266" t="s">
        <v>52</v>
      </c>
      <c r="B31" s="267" t="s">
        <v>187</v>
      </c>
      <c r="C31" s="268" t="s">
        <v>186</v>
      </c>
      <c r="D31" s="268" t="s">
        <v>85</v>
      </c>
      <c r="E31" s="268">
        <v>720</v>
      </c>
      <c r="F31" s="268">
        <v>72095</v>
      </c>
      <c r="G31" s="67" t="s">
        <v>159</v>
      </c>
      <c r="H31" s="73">
        <f>H32+H36</f>
        <v>887567</v>
      </c>
      <c r="I31" s="73">
        <f>I32+I36</f>
        <v>781530</v>
      </c>
    </row>
    <row r="32" spans="1:9" ht="12.75">
      <c r="A32" s="266"/>
      <c r="B32" s="268"/>
      <c r="C32" s="268"/>
      <c r="D32" s="268"/>
      <c r="E32" s="268"/>
      <c r="F32" s="268"/>
      <c r="G32" s="67" t="s">
        <v>153</v>
      </c>
      <c r="H32" s="73">
        <f>H33+H34+H35</f>
        <v>0</v>
      </c>
      <c r="I32" s="73">
        <f>I33+I34+I35</f>
        <v>0</v>
      </c>
    </row>
    <row r="33" spans="1:9" ht="12.75">
      <c r="A33" s="266"/>
      <c r="B33" s="268"/>
      <c r="C33" s="268"/>
      <c r="D33" s="268"/>
      <c r="E33" s="268"/>
      <c r="F33" s="268"/>
      <c r="G33" s="69" t="s">
        <v>151</v>
      </c>
      <c r="H33" s="74">
        <v>0</v>
      </c>
      <c r="I33" s="74">
        <v>0</v>
      </c>
    </row>
    <row r="34" spans="1:9" ht="12.75">
      <c r="A34" s="266"/>
      <c r="B34" s="268"/>
      <c r="C34" s="268"/>
      <c r="D34" s="268"/>
      <c r="E34" s="268"/>
      <c r="F34" s="268"/>
      <c r="G34" s="69" t="s">
        <v>150</v>
      </c>
      <c r="H34" s="74">
        <v>0</v>
      </c>
      <c r="I34" s="74">
        <v>0</v>
      </c>
    </row>
    <row r="35" spans="1:9" ht="50.25" customHeight="1">
      <c r="A35" s="266"/>
      <c r="B35" s="65" t="s">
        <v>185</v>
      </c>
      <c r="C35" s="268"/>
      <c r="D35" s="268"/>
      <c r="E35" s="268"/>
      <c r="F35" s="268"/>
      <c r="G35" s="71" t="s">
        <v>149</v>
      </c>
      <c r="H35" s="74">
        <v>0</v>
      </c>
      <c r="I35" s="74">
        <v>0</v>
      </c>
    </row>
    <row r="36" spans="1:9" ht="33.75" customHeight="1">
      <c r="A36" s="266"/>
      <c r="B36" s="65" t="s">
        <v>184</v>
      </c>
      <c r="C36" s="268"/>
      <c r="D36" s="268"/>
      <c r="E36" s="268"/>
      <c r="F36" s="268"/>
      <c r="G36" s="67" t="s">
        <v>152</v>
      </c>
      <c r="H36" s="73">
        <f>H37+H38+H39+H40</f>
        <v>887567</v>
      </c>
      <c r="I36" s="73">
        <f>I37+I38+I39+I40</f>
        <v>781530</v>
      </c>
    </row>
    <row r="37" spans="1:9" ht="12.75">
      <c r="A37" s="266"/>
      <c r="B37" s="268" t="s">
        <v>183</v>
      </c>
      <c r="C37" s="268"/>
      <c r="D37" s="268"/>
      <c r="E37" s="268"/>
      <c r="F37" s="268"/>
      <c r="G37" s="71" t="s">
        <v>151</v>
      </c>
      <c r="H37" s="74">
        <v>181286</v>
      </c>
      <c r="I37" s="74">
        <v>160565</v>
      </c>
    </row>
    <row r="38" spans="1:9" ht="12.75">
      <c r="A38" s="266"/>
      <c r="B38" s="268"/>
      <c r="C38" s="268"/>
      <c r="D38" s="268"/>
      <c r="E38" s="268"/>
      <c r="F38" s="268"/>
      <c r="G38" s="69" t="s">
        <v>150</v>
      </c>
      <c r="H38" s="74">
        <v>0</v>
      </c>
      <c r="I38" s="74">
        <v>0</v>
      </c>
    </row>
    <row r="39" spans="1:9" ht="25.5">
      <c r="A39" s="266"/>
      <c r="B39" s="268"/>
      <c r="C39" s="268"/>
      <c r="D39" s="268"/>
      <c r="E39" s="268"/>
      <c r="F39" s="268"/>
      <c r="G39" s="71" t="s">
        <v>149</v>
      </c>
      <c r="H39" s="74">
        <v>706281</v>
      </c>
      <c r="I39" s="74">
        <v>620965</v>
      </c>
    </row>
    <row r="40" spans="1:9" ht="48" customHeight="1">
      <c r="A40" s="266"/>
      <c r="B40" s="268"/>
      <c r="C40" s="268"/>
      <c r="D40" s="268"/>
      <c r="E40" s="268"/>
      <c r="F40" s="268"/>
      <c r="G40" s="65" t="s">
        <v>148</v>
      </c>
      <c r="H40" s="74">
        <v>0</v>
      </c>
      <c r="I40" s="74">
        <v>0</v>
      </c>
    </row>
    <row r="41" spans="1:9" ht="12.75">
      <c r="A41" s="266" t="s">
        <v>49</v>
      </c>
      <c r="B41" s="270" t="s">
        <v>182</v>
      </c>
      <c r="C41" s="268" t="s">
        <v>181</v>
      </c>
      <c r="D41" s="268" t="s">
        <v>124</v>
      </c>
      <c r="E41" s="268">
        <v>852</v>
      </c>
      <c r="F41" s="268">
        <v>85295</v>
      </c>
      <c r="G41" s="67" t="s">
        <v>159</v>
      </c>
      <c r="H41" s="73">
        <f>H42+H46</f>
        <v>3328218</v>
      </c>
      <c r="I41" s="73">
        <f>I42+I46</f>
        <v>710713</v>
      </c>
    </row>
    <row r="42" spans="1:9" ht="12.75">
      <c r="A42" s="269"/>
      <c r="B42" s="270"/>
      <c r="C42" s="268"/>
      <c r="D42" s="268"/>
      <c r="E42" s="268"/>
      <c r="F42" s="268"/>
      <c r="G42" s="67" t="s">
        <v>153</v>
      </c>
      <c r="H42" s="73">
        <f>H43+H44+H45</f>
        <v>3150468</v>
      </c>
      <c r="I42" s="73">
        <f>I43+I44+I45</f>
        <v>710713</v>
      </c>
    </row>
    <row r="43" spans="1:9" ht="12.75">
      <c r="A43" s="269"/>
      <c r="B43" s="270"/>
      <c r="C43" s="268"/>
      <c r="D43" s="268"/>
      <c r="E43" s="268"/>
      <c r="F43" s="268"/>
      <c r="G43" s="69" t="s">
        <v>151</v>
      </c>
      <c r="H43" s="74">
        <v>101563</v>
      </c>
      <c r="I43" s="74"/>
    </row>
    <row r="44" spans="1:9" ht="12.75">
      <c r="A44" s="269"/>
      <c r="B44" s="270"/>
      <c r="C44" s="268"/>
      <c r="D44" s="268"/>
      <c r="E44" s="268"/>
      <c r="F44" s="268"/>
      <c r="G44" s="69" t="s">
        <v>150</v>
      </c>
      <c r="H44" s="74">
        <v>150553</v>
      </c>
      <c r="I44" s="74">
        <v>35734</v>
      </c>
    </row>
    <row r="45" spans="1:9" ht="25.5">
      <c r="A45" s="269"/>
      <c r="B45" s="65" t="s">
        <v>180</v>
      </c>
      <c r="C45" s="268"/>
      <c r="D45" s="268"/>
      <c r="E45" s="268"/>
      <c r="F45" s="268"/>
      <c r="G45" s="71" t="s">
        <v>149</v>
      </c>
      <c r="H45" s="74">
        <v>2898352</v>
      </c>
      <c r="I45" s="74">
        <v>674979</v>
      </c>
    </row>
    <row r="46" spans="1:9" ht="17.25" customHeight="1">
      <c r="A46" s="269"/>
      <c r="B46" s="65" t="s">
        <v>179</v>
      </c>
      <c r="C46" s="268"/>
      <c r="D46" s="268"/>
      <c r="E46" s="268"/>
      <c r="F46" s="268"/>
      <c r="G46" s="67" t="s">
        <v>152</v>
      </c>
      <c r="H46" s="73">
        <f>H47+H48+H49+H50</f>
        <v>177750</v>
      </c>
      <c r="I46" s="73">
        <f>I47+I48+I49+I50</f>
        <v>0</v>
      </c>
    </row>
    <row r="47" spans="1:9" ht="33.75" customHeight="1">
      <c r="A47" s="269"/>
      <c r="B47" s="65" t="s">
        <v>178</v>
      </c>
      <c r="C47" s="268"/>
      <c r="D47" s="268"/>
      <c r="E47" s="268"/>
      <c r="F47" s="268"/>
      <c r="G47" s="69" t="s">
        <v>151</v>
      </c>
      <c r="H47" s="74">
        <v>0</v>
      </c>
      <c r="I47" s="74">
        <v>0</v>
      </c>
    </row>
    <row r="48" spans="1:9" ht="12.75">
      <c r="A48" s="269"/>
      <c r="B48" s="268" t="s">
        <v>177</v>
      </c>
      <c r="C48" s="268"/>
      <c r="D48" s="268"/>
      <c r="E48" s="268"/>
      <c r="F48" s="268"/>
      <c r="G48" s="69" t="s">
        <v>150</v>
      </c>
      <c r="H48" s="74">
        <v>8937</v>
      </c>
      <c r="I48" s="74">
        <v>0</v>
      </c>
    </row>
    <row r="49" spans="1:9" ht="25.5">
      <c r="A49" s="269"/>
      <c r="B49" s="268"/>
      <c r="C49" s="268"/>
      <c r="D49" s="268"/>
      <c r="E49" s="268"/>
      <c r="F49" s="268"/>
      <c r="G49" s="71" t="s">
        <v>149</v>
      </c>
      <c r="H49" s="74">
        <v>168813</v>
      </c>
      <c r="I49" s="74">
        <v>0</v>
      </c>
    </row>
    <row r="50" spans="1:9" ht="38.25">
      <c r="A50" s="269"/>
      <c r="B50" s="268"/>
      <c r="C50" s="268"/>
      <c r="D50" s="268"/>
      <c r="E50" s="268"/>
      <c r="F50" s="268"/>
      <c r="G50" s="65" t="s">
        <v>148</v>
      </c>
      <c r="H50" s="74">
        <v>0</v>
      </c>
      <c r="I50" s="74">
        <v>0</v>
      </c>
    </row>
    <row r="51" spans="1:9" ht="12.75">
      <c r="A51" s="248" t="s">
        <v>46</v>
      </c>
      <c r="B51" s="271" t="s">
        <v>176</v>
      </c>
      <c r="C51" s="251" t="s">
        <v>175</v>
      </c>
      <c r="D51" s="251" t="s">
        <v>131</v>
      </c>
      <c r="E51" s="259">
        <v>801</v>
      </c>
      <c r="F51" s="259">
        <v>80195</v>
      </c>
      <c r="G51" s="67" t="s">
        <v>159</v>
      </c>
      <c r="H51" s="73">
        <f>SUM(H52+H56)</f>
        <v>800310</v>
      </c>
      <c r="I51" s="76">
        <f>SUM(I52+I56)</f>
        <v>287072</v>
      </c>
    </row>
    <row r="52" spans="1:9" ht="12.75">
      <c r="A52" s="255"/>
      <c r="B52" s="272"/>
      <c r="C52" s="272"/>
      <c r="D52" s="272"/>
      <c r="E52" s="260"/>
      <c r="F52" s="260"/>
      <c r="G52" s="67" t="s">
        <v>153</v>
      </c>
      <c r="H52" s="73">
        <f>SUM(H53:H55)</f>
        <v>800310</v>
      </c>
      <c r="I52" s="76">
        <f>SUM(I53:I55)</f>
        <v>287072</v>
      </c>
    </row>
    <row r="53" spans="1:9" ht="18" customHeight="1">
      <c r="A53" s="255"/>
      <c r="B53" s="272"/>
      <c r="C53" s="272"/>
      <c r="D53" s="272"/>
      <c r="E53" s="260"/>
      <c r="F53" s="260"/>
      <c r="G53" s="69" t="s">
        <v>151</v>
      </c>
      <c r="H53" s="77">
        <v>29830</v>
      </c>
      <c r="I53" s="77"/>
    </row>
    <row r="54" spans="1:9" ht="12.75">
      <c r="A54" s="255"/>
      <c r="B54" s="273"/>
      <c r="C54" s="272"/>
      <c r="D54" s="272"/>
      <c r="E54" s="260"/>
      <c r="F54" s="260"/>
      <c r="G54" s="69" t="s">
        <v>150</v>
      </c>
      <c r="H54" s="77">
        <v>70</v>
      </c>
      <c r="I54" s="77">
        <v>0</v>
      </c>
    </row>
    <row r="55" spans="1:9" ht="42.75" customHeight="1">
      <c r="A55" s="255"/>
      <c r="B55" s="65" t="s">
        <v>174</v>
      </c>
      <c r="C55" s="272"/>
      <c r="D55" s="272"/>
      <c r="E55" s="260"/>
      <c r="F55" s="260"/>
      <c r="G55" s="71" t="s">
        <v>149</v>
      </c>
      <c r="H55" s="74">
        <v>770410</v>
      </c>
      <c r="I55" s="77">
        <v>287072</v>
      </c>
    </row>
    <row r="56" spans="1:9" ht="12.75">
      <c r="A56" s="255"/>
      <c r="B56" s="251" t="s">
        <v>173</v>
      </c>
      <c r="C56" s="272"/>
      <c r="D56" s="272"/>
      <c r="E56" s="260"/>
      <c r="F56" s="260"/>
      <c r="G56" s="67" t="s">
        <v>152</v>
      </c>
      <c r="H56" s="73">
        <f>SUM(H57:H60)</f>
        <v>0</v>
      </c>
      <c r="I56" s="73">
        <f>SUM(I57:I60)</f>
        <v>0</v>
      </c>
    </row>
    <row r="57" spans="1:9" ht="12.75">
      <c r="A57" s="255"/>
      <c r="B57" s="272"/>
      <c r="C57" s="272"/>
      <c r="D57" s="272"/>
      <c r="E57" s="260"/>
      <c r="F57" s="260"/>
      <c r="G57" s="69" t="s">
        <v>151</v>
      </c>
      <c r="H57" s="74">
        <v>0</v>
      </c>
      <c r="I57" s="74">
        <v>0</v>
      </c>
    </row>
    <row r="58" spans="1:9" ht="12.75">
      <c r="A58" s="255"/>
      <c r="B58" s="272"/>
      <c r="C58" s="272"/>
      <c r="D58" s="272"/>
      <c r="E58" s="260"/>
      <c r="F58" s="260"/>
      <c r="G58" s="69" t="s">
        <v>150</v>
      </c>
      <c r="H58" s="74">
        <v>0</v>
      </c>
      <c r="I58" s="74">
        <v>0</v>
      </c>
    </row>
    <row r="59" spans="1:11" ht="25.5">
      <c r="A59" s="255"/>
      <c r="B59" s="272"/>
      <c r="C59" s="272"/>
      <c r="D59" s="272"/>
      <c r="E59" s="260"/>
      <c r="F59" s="260"/>
      <c r="G59" s="71" t="s">
        <v>149</v>
      </c>
      <c r="H59" s="74">
        <v>0</v>
      </c>
      <c r="I59" s="74">
        <v>0</v>
      </c>
      <c r="K59" s="15"/>
    </row>
    <row r="60" spans="1:9" ht="42.75" customHeight="1">
      <c r="A60" s="256"/>
      <c r="B60" s="273"/>
      <c r="C60" s="273"/>
      <c r="D60" s="273"/>
      <c r="E60" s="274"/>
      <c r="F60" s="274"/>
      <c r="G60" s="65" t="s">
        <v>148</v>
      </c>
      <c r="H60" s="74">
        <v>0</v>
      </c>
      <c r="I60" s="74">
        <v>0</v>
      </c>
    </row>
    <row r="61" spans="1:9" ht="12.75">
      <c r="A61" s="233" t="s">
        <v>43</v>
      </c>
      <c r="B61" s="236" t="s">
        <v>172</v>
      </c>
      <c r="C61" s="239" t="s">
        <v>288</v>
      </c>
      <c r="D61" s="242" t="s">
        <v>285</v>
      </c>
      <c r="E61" s="239">
        <v>600</v>
      </c>
      <c r="F61" s="239">
        <v>60014</v>
      </c>
      <c r="G61" s="147" t="s">
        <v>159</v>
      </c>
      <c r="H61" s="76">
        <f>SUM(H62+H66)</f>
        <v>2908007</v>
      </c>
      <c r="I61" s="76">
        <f>SUM(I62+I66)</f>
        <v>2805567</v>
      </c>
    </row>
    <row r="62" spans="1:9" ht="12.75">
      <c r="A62" s="234"/>
      <c r="B62" s="237"/>
      <c r="C62" s="240"/>
      <c r="D62" s="237"/>
      <c r="E62" s="243"/>
      <c r="F62" s="243"/>
      <c r="G62" s="147" t="s">
        <v>153</v>
      </c>
      <c r="H62" s="76">
        <f>SUM(H63:H65)</f>
        <v>0</v>
      </c>
      <c r="I62" s="76">
        <f>SUM(I63:I65)</f>
        <v>0</v>
      </c>
    </row>
    <row r="63" spans="1:9" ht="12.75">
      <c r="A63" s="234"/>
      <c r="B63" s="237"/>
      <c r="C63" s="240"/>
      <c r="D63" s="237"/>
      <c r="E63" s="243"/>
      <c r="F63" s="243"/>
      <c r="G63" s="148" t="s">
        <v>151</v>
      </c>
      <c r="H63" s="77">
        <v>0</v>
      </c>
      <c r="I63" s="77">
        <f>H63</f>
        <v>0</v>
      </c>
    </row>
    <row r="64" spans="1:9" ht="12.75">
      <c r="A64" s="234"/>
      <c r="B64" s="238"/>
      <c r="C64" s="240"/>
      <c r="D64" s="237"/>
      <c r="E64" s="243"/>
      <c r="F64" s="243"/>
      <c r="G64" s="148" t="s">
        <v>150</v>
      </c>
      <c r="H64" s="77">
        <v>0</v>
      </c>
      <c r="I64" s="77">
        <v>0</v>
      </c>
    </row>
    <row r="65" spans="1:9" ht="25.5">
      <c r="A65" s="234"/>
      <c r="B65" s="236" t="s">
        <v>289</v>
      </c>
      <c r="C65" s="240"/>
      <c r="D65" s="237"/>
      <c r="E65" s="243"/>
      <c r="F65" s="243"/>
      <c r="G65" s="149" t="s">
        <v>149</v>
      </c>
      <c r="H65" s="77">
        <v>0</v>
      </c>
      <c r="I65" s="77">
        <f>H65</f>
        <v>0</v>
      </c>
    </row>
    <row r="66" spans="1:9" ht="36" customHeight="1">
      <c r="A66" s="234"/>
      <c r="B66" s="245"/>
      <c r="C66" s="240"/>
      <c r="D66" s="237"/>
      <c r="E66" s="243"/>
      <c r="F66" s="243"/>
      <c r="G66" s="147" t="s">
        <v>152</v>
      </c>
      <c r="H66" s="76">
        <f>H67+H68+H69</f>
        <v>2908007</v>
      </c>
      <c r="I66" s="76">
        <f>SUM(I67:I70)</f>
        <v>2805567</v>
      </c>
    </row>
    <row r="67" spans="1:9" ht="12.75">
      <c r="A67" s="234"/>
      <c r="B67" s="245" t="s">
        <v>290</v>
      </c>
      <c r="C67" s="240"/>
      <c r="D67" s="237"/>
      <c r="E67" s="243"/>
      <c r="F67" s="243"/>
      <c r="G67" s="148" t="s">
        <v>151</v>
      </c>
      <c r="H67" s="77">
        <v>1163203</v>
      </c>
      <c r="I67" s="77">
        <v>1060763</v>
      </c>
    </row>
    <row r="68" spans="1:9" ht="35.25" customHeight="1">
      <c r="A68" s="234"/>
      <c r="B68" s="245"/>
      <c r="C68" s="240"/>
      <c r="D68" s="237"/>
      <c r="E68" s="243"/>
      <c r="F68" s="243"/>
      <c r="G68" s="148" t="s">
        <v>150</v>
      </c>
      <c r="H68" s="77">
        <v>0</v>
      </c>
      <c r="I68" s="77">
        <v>0</v>
      </c>
    </row>
    <row r="69" spans="1:9" ht="25.5">
      <c r="A69" s="234"/>
      <c r="B69" s="150"/>
      <c r="C69" s="240"/>
      <c r="D69" s="237"/>
      <c r="E69" s="243"/>
      <c r="F69" s="243"/>
      <c r="G69" s="149" t="s">
        <v>149</v>
      </c>
      <c r="H69" s="77">
        <v>1744804</v>
      </c>
      <c r="I69" s="77">
        <v>1744804</v>
      </c>
    </row>
    <row r="70" spans="1:9" ht="38.25">
      <c r="A70" s="235"/>
      <c r="B70" s="151"/>
      <c r="C70" s="241"/>
      <c r="D70" s="238"/>
      <c r="E70" s="244"/>
      <c r="F70" s="244"/>
      <c r="G70" s="152" t="s">
        <v>148</v>
      </c>
      <c r="H70" s="77">
        <v>0</v>
      </c>
      <c r="I70" s="77">
        <v>0</v>
      </c>
    </row>
    <row r="71" spans="1:9" ht="12.75">
      <c r="A71" s="248" t="s">
        <v>40</v>
      </c>
      <c r="B71" s="271" t="s">
        <v>172</v>
      </c>
      <c r="C71" s="259" t="s">
        <v>171</v>
      </c>
      <c r="D71" s="251" t="s">
        <v>85</v>
      </c>
      <c r="E71" s="259">
        <v>700</v>
      </c>
      <c r="F71" s="259">
        <v>70005</v>
      </c>
      <c r="G71" s="67" t="s">
        <v>159</v>
      </c>
      <c r="H71" s="73">
        <f>SUM(H72+H76)</f>
        <v>6466114</v>
      </c>
      <c r="I71" s="73">
        <f>SUM(I72+I76)</f>
        <v>5431536</v>
      </c>
    </row>
    <row r="72" spans="1:9" ht="12.75">
      <c r="A72" s="255"/>
      <c r="B72" s="272"/>
      <c r="C72" s="275"/>
      <c r="D72" s="272"/>
      <c r="E72" s="260"/>
      <c r="F72" s="260"/>
      <c r="G72" s="67" t="s">
        <v>153</v>
      </c>
      <c r="H72" s="73">
        <f>SUM(H73:H75)</f>
        <v>0</v>
      </c>
      <c r="I72" s="73">
        <f>SUM(I73:I75)</f>
        <v>0</v>
      </c>
    </row>
    <row r="73" spans="1:9" ht="12.75">
      <c r="A73" s="255"/>
      <c r="B73" s="272"/>
      <c r="C73" s="275"/>
      <c r="D73" s="272"/>
      <c r="E73" s="260"/>
      <c r="F73" s="260"/>
      <c r="G73" s="69" t="s">
        <v>151</v>
      </c>
      <c r="H73" s="74">
        <v>0</v>
      </c>
      <c r="I73" s="74">
        <f>H73</f>
        <v>0</v>
      </c>
    </row>
    <row r="74" spans="1:9" ht="12.75">
      <c r="A74" s="255"/>
      <c r="B74" s="273"/>
      <c r="C74" s="275"/>
      <c r="D74" s="272"/>
      <c r="E74" s="260"/>
      <c r="F74" s="260"/>
      <c r="G74" s="69" t="s">
        <v>150</v>
      </c>
      <c r="H74" s="74">
        <v>0</v>
      </c>
      <c r="I74" s="74">
        <v>0</v>
      </c>
    </row>
    <row r="75" spans="1:9" ht="25.5">
      <c r="A75" s="255"/>
      <c r="B75" s="271" t="s">
        <v>170</v>
      </c>
      <c r="C75" s="275"/>
      <c r="D75" s="272"/>
      <c r="E75" s="260"/>
      <c r="F75" s="260"/>
      <c r="G75" s="71" t="s">
        <v>149</v>
      </c>
      <c r="H75" s="74">
        <v>0</v>
      </c>
      <c r="I75" s="74">
        <f>H75</f>
        <v>0</v>
      </c>
    </row>
    <row r="76" spans="1:9" ht="48.75" customHeight="1">
      <c r="A76" s="255"/>
      <c r="B76" s="277"/>
      <c r="C76" s="275"/>
      <c r="D76" s="272"/>
      <c r="E76" s="260"/>
      <c r="F76" s="260"/>
      <c r="G76" s="67" t="s">
        <v>152</v>
      </c>
      <c r="H76" s="73">
        <f>H77+H78+H79</f>
        <v>6466114</v>
      </c>
      <c r="I76" s="73">
        <f>SUM(I77:I80)</f>
        <v>5431536</v>
      </c>
    </row>
    <row r="77" spans="1:9" ht="12.75">
      <c r="A77" s="255"/>
      <c r="B77" s="277" t="s">
        <v>169</v>
      </c>
      <c r="C77" s="275"/>
      <c r="D77" s="272"/>
      <c r="E77" s="260"/>
      <c r="F77" s="260"/>
      <c r="G77" s="69" t="s">
        <v>151</v>
      </c>
      <c r="H77" s="74">
        <v>2013747</v>
      </c>
      <c r="I77" s="74">
        <v>1689288</v>
      </c>
    </row>
    <row r="78" spans="1:9" ht="30" customHeight="1">
      <c r="A78" s="255"/>
      <c r="B78" s="277"/>
      <c r="C78" s="275"/>
      <c r="D78" s="272"/>
      <c r="E78" s="260"/>
      <c r="F78" s="260"/>
      <c r="G78" s="69" t="s">
        <v>150</v>
      </c>
      <c r="H78" s="77">
        <v>1219310</v>
      </c>
      <c r="I78" s="77">
        <v>1026480</v>
      </c>
    </row>
    <row r="79" spans="1:9" ht="25.5">
      <c r="A79" s="255"/>
      <c r="B79" s="78"/>
      <c r="C79" s="275"/>
      <c r="D79" s="272"/>
      <c r="E79" s="260"/>
      <c r="F79" s="260"/>
      <c r="G79" s="71" t="s">
        <v>149</v>
      </c>
      <c r="H79" s="77">
        <v>3233057</v>
      </c>
      <c r="I79" s="77">
        <v>2715768</v>
      </c>
    </row>
    <row r="80" spans="1:9" ht="38.25">
      <c r="A80" s="256"/>
      <c r="B80" s="79"/>
      <c r="C80" s="276"/>
      <c r="D80" s="273"/>
      <c r="E80" s="274"/>
      <c r="F80" s="274"/>
      <c r="G80" s="65" t="s">
        <v>148</v>
      </c>
      <c r="H80" s="74">
        <v>0</v>
      </c>
      <c r="I80" s="74">
        <v>0</v>
      </c>
    </row>
    <row r="81" spans="1:9" ht="12.75">
      <c r="A81" s="278" t="s">
        <v>65</v>
      </c>
      <c r="B81" s="271" t="s">
        <v>168</v>
      </c>
      <c r="C81" s="259" t="s">
        <v>167</v>
      </c>
      <c r="D81" s="251" t="s">
        <v>129</v>
      </c>
      <c r="E81" s="259">
        <v>700</v>
      </c>
      <c r="F81" s="259">
        <v>70005</v>
      </c>
      <c r="G81" s="67" t="s">
        <v>159</v>
      </c>
      <c r="H81" s="73">
        <f>H82+H86</f>
        <v>5422027</v>
      </c>
      <c r="I81" s="73">
        <f>I82+I86</f>
        <v>653218</v>
      </c>
    </row>
    <row r="82" spans="1:9" ht="12.75">
      <c r="A82" s="279"/>
      <c r="B82" s="281"/>
      <c r="C82" s="283"/>
      <c r="D82" s="281"/>
      <c r="E82" s="260"/>
      <c r="F82" s="260"/>
      <c r="G82" s="67" t="s">
        <v>153</v>
      </c>
      <c r="H82" s="73">
        <f>H83+H85</f>
        <v>377051</v>
      </c>
      <c r="I82" s="73">
        <f>I83+I85</f>
        <v>67418</v>
      </c>
    </row>
    <row r="83" spans="1:9" ht="12.75">
      <c r="A83" s="279"/>
      <c r="B83" s="281"/>
      <c r="C83" s="283"/>
      <c r="D83" s="281"/>
      <c r="E83" s="260"/>
      <c r="F83" s="260"/>
      <c r="G83" s="69" t="s">
        <v>151</v>
      </c>
      <c r="H83" s="74">
        <v>56558</v>
      </c>
      <c r="I83" s="74">
        <v>10113</v>
      </c>
    </row>
    <row r="84" spans="1:9" ht="12.75">
      <c r="A84" s="279"/>
      <c r="B84" s="282"/>
      <c r="C84" s="283"/>
      <c r="D84" s="281"/>
      <c r="E84" s="260"/>
      <c r="F84" s="260"/>
      <c r="G84" s="69" t="s">
        <v>150</v>
      </c>
      <c r="H84" s="74">
        <v>0</v>
      </c>
      <c r="I84" s="74">
        <f>H84</f>
        <v>0</v>
      </c>
    </row>
    <row r="85" spans="1:9" ht="25.5">
      <c r="A85" s="279"/>
      <c r="B85" s="75" t="s">
        <v>166</v>
      </c>
      <c r="C85" s="283"/>
      <c r="D85" s="281"/>
      <c r="E85" s="260"/>
      <c r="F85" s="260"/>
      <c r="G85" s="71" t="s">
        <v>149</v>
      </c>
      <c r="H85" s="74">
        <v>320493</v>
      </c>
      <c r="I85" s="74">
        <v>57305</v>
      </c>
    </row>
    <row r="86" spans="1:9" ht="127.5" customHeight="1">
      <c r="A86" s="279"/>
      <c r="B86" s="80" t="s">
        <v>165</v>
      </c>
      <c r="C86" s="283"/>
      <c r="D86" s="281"/>
      <c r="E86" s="260"/>
      <c r="F86" s="260"/>
      <c r="G86" s="67" t="s">
        <v>152</v>
      </c>
      <c r="H86" s="73">
        <f>SUM(H87:H90)</f>
        <v>5044976</v>
      </c>
      <c r="I86" s="73">
        <f>SUM(I87:I90)</f>
        <v>585800</v>
      </c>
    </row>
    <row r="87" spans="1:9" ht="17.25" customHeight="1">
      <c r="A87" s="279"/>
      <c r="B87" s="302" t="s">
        <v>164</v>
      </c>
      <c r="C87" s="283"/>
      <c r="D87" s="281"/>
      <c r="E87" s="260"/>
      <c r="F87" s="260"/>
      <c r="G87" s="69" t="s">
        <v>151</v>
      </c>
      <c r="H87" s="74">
        <v>1365666</v>
      </c>
      <c r="I87" s="74">
        <v>92800</v>
      </c>
    </row>
    <row r="88" spans="1:9" ht="12.75">
      <c r="A88" s="279"/>
      <c r="B88" s="302"/>
      <c r="C88" s="283"/>
      <c r="D88" s="281"/>
      <c r="E88" s="260"/>
      <c r="F88" s="260"/>
      <c r="G88" s="69" t="s">
        <v>150</v>
      </c>
      <c r="H88" s="74">
        <v>0</v>
      </c>
      <c r="I88" s="74">
        <v>0</v>
      </c>
    </row>
    <row r="89" spans="1:9" ht="54.75" customHeight="1">
      <c r="A89" s="279"/>
      <c r="B89" s="302"/>
      <c r="C89" s="283"/>
      <c r="D89" s="281"/>
      <c r="E89" s="260"/>
      <c r="F89" s="260"/>
      <c r="G89" s="71" t="s">
        <v>149</v>
      </c>
      <c r="H89" s="74">
        <v>3679310</v>
      </c>
      <c r="I89" s="74">
        <v>493000</v>
      </c>
    </row>
    <row r="90" spans="1:9" ht="102" customHeight="1">
      <c r="A90" s="280"/>
      <c r="B90" s="81" t="s">
        <v>163</v>
      </c>
      <c r="C90" s="284"/>
      <c r="D90" s="282"/>
      <c r="E90" s="285"/>
      <c r="F90" s="285"/>
      <c r="G90" s="65" t="s">
        <v>148</v>
      </c>
      <c r="H90" s="74">
        <v>0</v>
      </c>
      <c r="I90" s="74">
        <v>0</v>
      </c>
    </row>
    <row r="91" spans="1:9" ht="12.75">
      <c r="A91" s="278" t="s">
        <v>62</v>
      </c>
      <c r="B91" s="271" t="s">
        <v>162</v>
      </c>
      <c r="C91" s="259" t="s">
        <v>161</v>
      </c>
      <c r="D91" s="251" t="s">
        <v>160</v>
      </c>
      <c r="E91" s="259">
        <v>921</v>
      </c>
      <c r="F91" s="259">
        <v>92195</v>
      </c>
      <c r="G91" s="67" t="s">
        <v>159</v>
      </c>
      <c r="H91" s="73">
        <f>H92+H96</f>
        <v>18894</v>
      </c>
      <c r="I91" s="73">
        <f>I92+I96</f>
        <v>7765</v>
      </c>
    </row>
    <row r="92" spans="1:9" ht="12.75">
      <c r="A92" s="279"/>
      <c r="B92" s="281"/>
      <c r="C92" s="283"/>
      <c r="D92" s="281"/>
      <c r="E92" s="260"/>
      <c r="F92" s="260"/>
      <c r="G92" s="67" t="s">
        <v>153</v>
      </c>
      <c r="H92" s="73">
        <f>H93+H95</f>
        <v>18894</v>
      </c>
      <c r="I92" s="73">
        <f>I93+I95</f>
        <v>7765</v>
      </c>
    </row>
    <row r="93" spans="1:9" ht="12.75">
      <c r="A93" s="279"/>
      <c r="B93" s="281"/>
      <c r="C93" s="283"/>
      <c r="D93" s="281"/>
      <c r="E93" s="260"/>
      <c r="F93" s="260"/>
      <c r="G93" s="69" t="s">
        <v>151</v>
      </c>
      <c r="H93" s="74">
        <v>4096</v>
      </c>
      <c r="I93" s="74">
        <v>1324</v>
      </c>
    </row>
    <row r="94" spans="1:9" ht="12.75">
      <c r="A94" s="279"/>
      <c r="B94" s="282"/>
      <c r="C94" s="283"/>
      <c r="D94" s="281"/>
      <c r="E94" s="260"/>
      <c r="F94" s="260"/>
      <c r="G94" s="69" t="s">
        <v>150</v>
      </c>
      <c r="H94" s="74">
        <v>0</v>
      </c>
      <c r="I94" s="74">
        <f>H94</f>
        <v>0</v>
      </c>
    </row>
    <row r="95" spans="1:9" ht="25.5">
      <c r="A95" s="279"/>
      <c r="B95" s="75" t="s">
        <v>158</v>
      </c>
      <c r="C95" s="283"/>
      <c r="D95" s="281"/>
      <c r="E95" s="260"/>
      <c r="F95" s="260"/>
      <c r="G95" s="71" t="s">
        <v>149</v>
      </c>
      <c r="H95" s="74">
        <v>14798</v>
      </c>
      <c r="I95" s="74">
        <v>6441</v>
      </c>
    </row>
    <row r="96" spans="1:9" ht="18.75" customHeight="1">
      <c r="A96" s="279"/>
      <c r="B96" s="66" t="s">
        <v>157</v>
      </c>
      <c r="C96" s="283"/>
      <c r="D96" s="281"/>
      <c r="E96" s="260"/>
      <c r="F96" s="260"/>
      <c r="G96" s="67" t="s">
        <v>152</v>
      </c>
      <c r="H96" s="73">
        <f>SUM(H97:H100)</f>
        <v>0</v>
      </c>
      <c r="I96" s="73">
        <f>SUM(I97:I100)</f>
        <v>0</v>
      </c>
    </row>
    <row r="97" spans="1:9" ht="12.75">
      <c r="A97" s="279"/>
      <c r="B97" s="286" t="s">
        <v>156</v>
      </c>
      <c r="C97" s="283"/>
      <c r="D97" s="281"/>
      <c r="E97" s="260"/>
      <c r="F97" s="260"/>
      <c r="G97" s="69" t="s">
        <v>151</v>
      </c>
      <c r="H97" s="74">
        <v>0</v>
      </c>
      <c r="I97" s="74">
        <v>0</v>
      </c>
    </row>
    <row r="98" spans="1:9" ht="12.75">
      <c r="A98" s="279"/>
      <c r="B98" s="286"/>
      <c r="C98" s="283"/>
      <c r="D98" s="281"/>
      <c r="E98" s="260"/>
      <c r="F98" s="260"/>
      <c r="G98" s="69" t="s">
        <v>150</v>
      </c>
      <c r="H98" s="74">
        <v>0</v>
      </c>
      <c r="I98" s="74">
        <v>0</v>
      </c>
    </row>
    <row r="99" spans="1:9" ht="30.75" customHeight="1">
      <c r="A99" s="279"/>
      <c r="B99" s="286"/>
      <c r="C99" s="283"/>
      <c r="D99" s="281"/>
      <c r="E99" s="260"/>
      <c r="F99" s="260"/>
      <c r="G99" s="71" t="s">
        <v>149</v>
      </c>
      <c r="H99" s="74">
        <v>0</v>
      </c>
      <c r="I99" s="74">
        <v>0</v>
      </c>
    </row>
    <row r="100" spans="1:9" ht="72.75" customHeight="1">
      <c r="A100" s="280"/>
      <c r="B100" s="79" t="s">
        <v>155</v>
      </c>
      <c r="C100" s="284"/>
      <c r="D100" s="282"/>
      <c r="E100" s="285"/>
      <c r="F100" s="285"/>
      <c r="G100" s="65" t="s">
        <v>148</v>
      </c>
      <c r="H100" s="74">
        <v>0</v>
      </c>
      <c r="I100" s="74">
        <v>0</v>
      </c>
    </row>
    <row r="101" spans="1:9" ht="19.5" customHeight="1">
      <c r="A101" s="82"/>
      <c r="B101" s="83" t="s">
        <v>154</v>
      </c>
      <c r="C101" s="288"/>
      <c r="D101" s="289"/>
      <c r="E101" s="289"/>
      <c r="F101" s="289"/>
      <c r="G101" s="290"/>
      <c r="H101" s="153">
        <f>H102+H108</f>
        <v>27546202</v>
      </c>
      <c r="I101" s="153">
        <f>I102+I108</f>
        <v>14741444</v>
      </c>
    </row>
    <row r="102" spans="1:9" ht="21.75" customHeight="1">
      <c r="A102" s="84"/>
      <c r="B102" s="67" t="s">
        <v>153</v>
      </c>
      <c r="C102" s="291"/>
      <c r="D102" s="292"/>
      <c r="E102" s="292"/>
      <c r="F102" s="292"/>
      <c r="G102" s="293"/>
      <c r="H102" s="76">
        <f>H52+H42+H32+H22+H12+H72+H92+H82</f>
        <v>7758551</v>
      </c>
      <c r="I102" s="76">
        <f>I52+I42+I32+I22+I12+I72+I92+I82</f>
        <v>2311968</v>
      </c>
    </row>
    <row r="103" spans="1:9" ht="18" customHeight="1">
      <c r="A103" s="84"/>
      <c r="B103" s="69" t="s">
        <v>151</v>
      </c>
      <c r="C103" s="294"/>
      <c r="D103" s="295"/>
      <c r="E103" s="295"/>
      <c r="F103" s="295"/>
      <c r="G103" s="296"/>
      <c r="H103" s="77">
        <f>H53+H43+H33+H23+H13+H73+H93+H83</f>
        <v>192047</v>
      </c>
      <c r="I103" s="77">
        <f>I53+I43+I33+I23+I13+I73+I93+I83</f>
        <v>11437</v>
      </c>
    </row>
    <row r="104" spans="1:9" ht="19.5" customHeight="1">
      <c r="A104" s="84"/>
      <c r="B104" s="69" t="s">
        <v>150</v>
      </c>
      <c r="C104" s="294"/>
      <c r="D104" s="295"/>
      <c r="E104" s="295"/>
      <c r="F104" s="295"/>
      <c r="G104" s="296"/>
      <c r="H104" s="77">
        <f>H54+H44+H34+H24+H14+H94+H74+H84</f>
        <v>1003580</v>
      </c>
      <c r="I104" s="77">
        <f>I54+I44+I34+I24+I14+I94+I74+I84</f>
        <v>494734</v>
      </c>
    </row>
    <row r="105" spans="1:9" ht="32.25" customHeight="1">
      <c r="A105" s="84"/>
      <c r="B105" s="71" t="s">
        <v>149</v>
      </c>
      <c r="C105" s="294"/>
      <c r="D105" s="295"/>
      <c r="E105" s="295"/>
      <c r="F105" s="295"/>
      <c r="G105" s="296"/>
      <c r="H105" s="77">
        <f>H55+H45+H35+H25+H15+H75+H95+H85</f>
        <v>6562924</v>
      </c>
      <c r="I105" s="77">
        <f>I55+I45+I35+I25+I15+I75+I95+I85</f>
        <v>1805797</v>
      </c>
    </row>
    <row r="106" spans="1:9" ht="32.25" customHeight="1">
      <c r="A106" s="84"/>
      <c r="B106" s="65" t="s">
        <v>148</v>
      </c>
      <c r="C106" s="294"/>
      <c r="D106" s="295"/>
      <c r="E106" s="295"/>
      <c r="F106" s="295"/>
      <c r="G106" s="296"/>
      <c r="H106" s="77">
        <v>0</v>
      </c>
      <c r="I106" s="77">
        <v>0</v>
      </c>
    </row>
    <row r="107" spans="1:9" ht="12.75">
      <c r="A107" s="84"/>
      <c r="B107" s="85"/>
      <c r="C107" s="294"/>
      <c r="D107" s="295"/>
      <c r="E107" s="295"/>
      <c r="F107" s="295"/>
      <c r="G107" s="296"/>
      <c r="H107" s="77"/>
      <c r="I107" s="77"/>
    </row>
    <row r="108" spans="1:9" ht="16.5" customHeight="1">
      <c r="A108" s="84"/>
      <c r="B108" s="86" t="s">
        <v>152</v>
      </c>
      <c r="C108" s="291"/>
      <c r="D108" s="292"/>
      <c r="E108" s="292"/>
      <c r="F108" s="292"/>
      <c r="G108" s="293"/>
      <c r="H108" s="76">
        <f>H56+H46+H36+H26+H16+H76+H96+H86+H66</f>
        <v>19787651</v>
      </c>
      <c r="I108" s="76">
        <f>I56+I46+I36+I26+I16+I76+I96+I86+I66</f>
        <v>12429476</v>
      </c>
    </row>
    <row r="109" spans="1:9" ht="18.75" customHeight="1">
      <c r="A109" s="84"/>
      <c r="B109" s="87" t="s">
        <v>151</v>
      </c>
      <c r="C109" s="294"/>
      <c r="D109" s="295"/>
      <c r="E109" s="295"/>
      <c r="F109" s="295"/>
      <c r="G109" s="296"/>
      <c r="H109" s="77">
        <f>H57+H47+H37+H27+H17+H77+H97+H87+H67</f>
        <v>4782828</v>
      </c>
      <c r="I109" s="77">
        <f>I57+I47+I37+I27+I17+I77+I97+I87+I67</f>
        <v>3060540</v>
      </c>
    </row>
    <row r="110" spans="1:9" ht="20.25" customHeight="1">
      <c r="A110" s="84"/>
      <c r="B110" s="87" t="s">
        <v>150</v>
      </c>
      <c r="C110" s="294"/>
      <c r="D110" s="300"/>
      <c r="E110" s="300"/>
      <c r="F110" s="300"/>
      <c r="G110" s="301"/>
      <c r="H110" s="77">
        <f>H58+H48+H38+H28+H18+H98+H88+H78</f>
        <v>2219793</v>
      </c>
      <c r="I110" s="77">
        <f>I58+I48+I38+I28+I18+I98+I88+I78</f>
        <v>2001480</v>
      </c>
    </row>
    <row r="111" spans="1:9" ht="32.25" customHeight="1">
      <c r="A111" s="84"/>
      <c r="B111" s="88" t="s">
        <v>149</v>
      </c>
      <c r="C111" s="294"/>
      <c r="D111" s="300"/>
      <c r="E111" s="300"/>
      <c r="F111" s="300"/>
      <c r="G111" s="301"/>
      <c r="H111" s="77">
        <f>H59+H49+H39+H29+H19+H79+H99+H89+H69</f>
        <v>12785030</v>
      </c>
      <c r="I111" s="77">
        <f>I59+I49+I39+I29+I19+I79+I99+I89+I69</f>
        <v>7367456</v>
      </c>
    </row>
    <row r="112" spans="1:9" ht="33" customHeight="1">
      <c r="A112" s="84"/>
      <c r="B112" s="85" t="s">
        <v>148</v>
      </c>
      <c r="C112" s="268"/>
      <c r="D112" s="287"/>
      <c r="E112" s="287"/>
      <c r="F112" s="287"/>
      <c r="G112" s="287"/>
      <c r="H112" s="77">
        <f>H60+H50+H40+H30+H20</f>
        <v>0</v>
      </c>
      <c r="I112" s="77">
        <f>I60+I50+I40+I30+I20</f>
        <v>0</v>
      </c>
    </row>
    <row r="113" spans="1:9" ht="12.7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ht="12.75" customHeight="1">
      <c r="A114" s="299" t="s">
        <v>146</v>
      </c>
      <c r="B114" s="298" t="s">
        <v>147</v>
      </c>
      <c r="C114" s="298"/>
      <c r="D114" s="298"/>
      <c r="E114" s="298"/>
      <c r="F114" s="298"/>
      <c r="G114" s="298"/>
      <c r="H114" s="298"/>
      <c r="I114" s="298"/>
    </row>
    <row r="115" spans="1:9" ht="9" customHeight="1">
      <c r="A115" s="299"/>
      <c r="B115" s="298"/>
      <c r="C115" s="298"/>
      <c r="D115" s="298"/>
      <c r="E115" s="298"/>
      <c r="F115" s="298"/>
      <c r="G115" s="298"/>
      <c r="H115" s="298"/>
      <c r="I115" s="298"/>
    </row>
    <row r="116" spans="1:9" ht="12.75" hidden="1">
      <c r="A116" s="299"/>
      <c r="B116" s="298"/>
      <c r="C116" s="298"/>
      <c r="D116" s="298"/>
      <c r="E116" s="298"/>
      <c r="F116" s="298"/>
      <c r="G116" s="298"/>
      <c r="H116" s="298"/>
      <c r="I116" s="298"/>
    </row>
    <row r="117" spans="1:9" ht="21.75" customHeight="1">
      <c r="A117" s="299" t="s">
        <v>146</v>
      </c>
      <c r="B117" s="298" t="s">
        <v>145</v>
      </c>
      <c r="C117" s="298"/>
      <c r="D117" s="298"/>
      <c r="E117" s="298"/>
      <c r="F117" s="298"/>
      <c r="G117" s="298"/>
      <c r="H117" s="298"/>
      <c r="I117" s="298"/>
    </row>
    <row r="118" spans="1:9" ht="18" customHeight="1">
      <c r="A118" s="299"/>
      <c r="B118" s="298"/>
      <c r="C118" s="298"/>
      <c r="D118" s="298"/>
      <c r="E118" s="298"/>
      <c r="F118" s="298"/>
      <c r="G118" s="298"/>
      <c r="H118" s="298"/>
      <c r="I118" s="298"/>
    </row>
    <row r="119" spans="1:9" ht="12.75" hidden="1">
      <c r="A119" s="299"/>
      <c r="B119" s="298"/>
      <c r="C119" s="298"/>
      <c r="D119" s="298"/>
      <c r="E119" s="298"/>
      <c r="F119" s="298"/>
      <c r="G119" s="298"/>
      <c r="H119" s="298"/>
      <c r="I119" s="298"/>
    </row>
  </sheetData>
  <sheetProtection/>
  <mergeCells count="90">
    <mergeCell ref="A81:A90"/>
    <mergeCell ref="B81:B84"/>
    <mergeCell ref="C81:C90"/>
    <mergeCell ref="D81:D90"/>
    <mergeCell ref="E81:E90"/>
    <mergeCell ref="F81:F90"/>
    <mergeCell ref="B87:B89"/>
    <mergeCell ref="G2:I2"/>
    <mergeCell ref="B114:I116"/>
    <mergeCell ref="B117:I119"/>
    <mergeCell ref="A114:A116"/>
    <mergeCell ref="A117:A119"/>
    <mergeCell ref="C107:G107"/>
    <mergeCell ref="C108:G108"/>
    <mergeCell ref="C109:G109"/>
    <mergeCell ref="C110:G110"/>
    <mergeCell ref="C111:G111"/>
    <mergeCell ref="C112:G112"/>
    <mergeCell ref="C101:G101"/>
    <mergeCell ref="C102:G102"/>
    <mergeCell ref="C103:G103"/>
    <mergeCell ref="C104:G104"/>
    <mergeCell ref="C105:G105"/>
    <mergeCell ref="C106:G106"/>
    <mergeCell ref="A91:A100"/>
    <mergeCell ref="B91:B94"/>
    <mergeCell ref="C91:C100"/>
    <mergeCell ref="D91:D100"/>
    <mergeCell ref="E91:E100"/>
    <mergeCell ref="F91:F100"/>
    <mergeCell ref="B97:B99"/>
    <mergeCell ref="A71:A80"/>
    <mergeCell ref="B71:B74"/>
    <mergeCell ref="C71:C80"/>
    <mergeCell ref="D71:D80"/>
    <mergeCell ref="E71:E80"/>
    <mergeCell ref="F71:F80"/>
    <mergeCell ref="B75:B76"/>
    <mergeCell ref="B77:B78"/>
    <mergeCell ref="A51:A60"/>
    <mergeCell ref="B51:B54"/>
    <mergeCell ref="C51:C60"/>
    <mergeCell ref="D51:D60"/>
    <mergeCell ref="E51:E60"/>
    <mergeCell ref="F51:F60"/>
    <mergeCell ref="B56:B60"/>
    <mergeCell ref="A41:A50"/>
    <mergeCell ref="B41:B44"/>
    <mergeCell ref="C41:C50"/>
    <mergeCell ref="D41:D50"/>
    <mergeCell ref="E41:E50"/>
    <mergeCell ref="F41:F50"/>
    <mergeCell ref="B48:B50"/>
    <mergeCell ref="A31:A40"/>
    <mergeCell ref="B31:B34"/>
    <mergeCell ref="C31:C40"/>
    <mergeCell ref="D31:D40"/>
    <mergeCell ref="E31:E40"/>
    <mergeCell ref="F31:F40"/>
    <mergeCell ref="B37:B40"/>
    <mergeCell ref="A21:A30"/>
    <mergeCell ref="C21:C30"/>
    <mergeCell ref="D21:D30"/>
    <mergeCell ref="E21:E30"/>
    <mergeCell ref="F21:F30"/>
    <mergeCell ref="B22:B23"/>
    <mergeCell ref="B24:B30"/>
    <mergeCell ref="A11:A20"/>
    <mergeCell ref="C11:C20"/>
    <mergeCell ref="D11:D20"/>
    <mergeCell ref="E11:E20"/>
    <mergeCell ref="F11:F20"/>
    <mergeCell ref="B15:B20"/>
    <mergeCell ref="A4:I6"/>
    <mergeCell ref="A8:A9"/>
    <mergeCell ref="B8:B9"/>
    <mergeCell ref="C8:C9"/>
    <mergeCell ref="D8:D9"/>
    <mergeCell ref="E8:E9"/>
    <mergeCell ref="F8:F9"/>
    <mergeCell ref="G8:H8"/>
    <mergeCell ref="I8:I9"/>
    <mergeCell ref="A61:A70"/>
    <mergeCell ref="B61:B64"/>
    <mergeCell ref="C61:C70"/>
    <mergeCell ref="D61:D70"/>
    <mergeCell ref="E61:E70"/>
    <mergeCell ref="F61:F70"/>
    <mergeCell ref="B65:B66"/>
    <mergeCell ref="B67:B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5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3"/>
      <c r="B1" s="3"/>
      <c r="C1" s="3"/>
      <c r="D1" s="3"/>
    </row>
    <row r="2" spans="1:4" ht="18">
      <c r="A2" s="304" t="s">
        <v>84</v>
      </c>
      <c r="B2" s="304"/>
      <c r="C2" s="304"/>
      <c r="D2" s="304"/>
    </row>
    <row r="3" spans="1:4" ht="12.75">
      <c r="A3" s="54"/>
      <c r="B3" s="55"/>
      <c r="C3" s="55"/>
      <c r="D3" s="55"/>
    </row>
    <row r="4" spans="1:8" ht="12.75">
      <c r="A4" s="55"/>
      <c r="B4" s="55"/>
      <c r="C4" s="55"/>
      <c r="D4" s="56" t="s">
        <v>0</v>
      </c>
      <c r="H4" s="2"/>
    </row>
    <row r="5" spans="1:8" ht="12.75">
      <c r="A5" s="303" t="s">
        <v>83</v>
      </c>
      <c r="B5" s="303" t="s">
        <v>82</v>
      </c>
      <c r="C5" s="305" t="s">
        <v>81</v>
      </c>
      <c r="D5" s="305" t="s">
        <v>80</v>
      </c>
      <c r="H5" s="2"/>
    </row>
    <row r="6" spans="1:8" ht="12.75">
      <c r="A6" s="303"/>
      <c r="B6" s="303"/>
      <c r="C6" s="303"/>
      <c r="D6" s="305"/>
      <c r="H6" s="2"/>
    </row>
    <row r="7" spans="1:8" ht="12.75">
      <c r="A7" s="303"/>
      <c r="B7" s="303"/>
      <c r="C7" s="303"/>
      <c r="D7" s="305"/>
      <c r="H7" s="2"/>
    </row>
    <row r="8" spans="1:4" ht="10.5" customHeight="1">
      <c r="A8" s="57">
        <v>1</v>
      </c>
      <c r="B8" s="57">
        <v>2</v>
      </c>
      <c r="C8" s="57">
        <v>3</v>
      </c>
      <c r="D8" s="57">
        <v>4</v>
      </c>
    </row>
    <row r="9" spans="1:4" ht="30" customHeight="1">
      <c r="A9" s="303" t="s">
        <v>79</v>
      </c>
      <c r="B9" s="303"/>
      <c r="C9" s="58"/>
      <c r="D9" s="59">
        <f>SUM(D10:D18)</f>
        <v>2496165</v>
      </c>
    </row>
    <row r="10" spans="1:4" ht="30" customHeight="1">
      <c r="A10" s="58" t="s">
        <v>59</v>
      </c>
      <c r="B10" s="60" t="s">
        <v>78</v>
      </c>
      <c r="C10" s="58" t="s">
        <v>76</v>
      </c>
      <c r="D10" s="61">
        <v>0</v>
      </c>
    </row>
    <row r="11" spans="1:4" ht="30" customHeight="1">
      <c r="A11" s="58" t="s">
        <v>55</v>
      </c>
      <c r="B11" s="60" t="s">
        <v>77</v>
      </c>
      <c r="C11" s="58" t="s">
        <v>76</v>
      </c>
      <c r="D11" s="61">
        <v>0</v>
      </c>
    </row>
    <row r="12" spans="1:4" ht="30" customHeight="1">
      <c r="A12" s="58" t="s">
        <v>52</v>
      </c>
      <c r="B12" s="62" t="s">
        <v>75</v>
      </c>
      <c r="C12" s="58" t="s">
        <v>74</v>
      </c>
      <c r="D12" s="61">
        <v>0</v>
      </c>
    </row>
    <row r="13" spans="1:4" ht="30" customHeight="1">
      <c r="A13" s="58" t="s">
        <v>49</v>
      </c>
      <c r="B13" s="60" t="s">
        <v>73</v>
      </c>
      <c r="C13" s="58" t="s">
        <v>72</v>
      </c>
      <c r="D13" s="61">
        <v>0</v>
      </c>
    </row>
    <row r="14" spans="1:4" ht="30" customHeight="1">
      <c r="A14" s="58" t="s">
        <v>46</v>
      </c>
      <c r="B14" s="60" t="s">
        <v>71</v>
      </c>
      <c r="C14" s="58" t="s">
        <v>70</v>
      </c>
      <c r="D14" s="61">
        <v>0</v>
      </c>
    </row>
    <row r="15" spans="1:4" ht="30" customHeight="1">
      <c r="A15" s="58" t="s">
        <v>43</v>
      </c>
      <c r="B15" s="60" t="s">
        <v>69</v>
      </c>
      <c r="C15" s="58" t="s">
        <v>68</v>
      </c>
      <c r="D15" s="61">
        <v>2496165</v>
      </c>
    </row>
    <row r="16" spans="1:4" ht="30" customHeight="1">
      <c r="A16" s="58" t="s">
        <v>40</v>
      </c>
      <c r="B16" s="60" t="s">
        <v>67</v>
      </c>
      <c r="C16" s="58" t="s">
        <v>66</v>
      </c>
      <c r="D16" s="61">
        <v>0</v>
      </c>
    </row>
    <row r="17" spans="1:4" ht="30" customHeight="1">
      <c r="A17" s="58" t="s">
        <v>65</v>
      </c>
      <c r="B17" s="60" t="s">
        <v>64</v>
      </c>
      <c r="C17" s="58" t="s">
        <v>63</v>
      </c>
      <c r="D17" s="61">
        <v>0</v>
      </c>
    </row>
    <row r="18" spans="1:4" ht="30" customHeight="1">
      <c r="A18" s="58" t="s">
        <v>62</v>
      </c>
      <c r="B18" s="60" t="s">
        <v>61</v>
      </c>
      <c r="C18" s="58" t="s">
        <v>44</v>
      </c>
      <c r="D18" s="61">
        <v>0</v>
      </c>
    </row>
    <row r="19" spans="1:4" ht="30" customHeight="1">
      <c r="A19" s="303" t="s">
        <v>60</v>
      </c>
      <c r="B19" s="303"/>
      <c r="C19" s="58"/>
      <c r="D19" s="59">
        <f>SUM(D20:D26)</f>
        <v>499992</v>
      </c>
    </row>
    <row r="20" spans="1:4" ht="30" customHeight="1">
      <c r="A20" s="58" t="s">
        <v>59</v>
      </c>
      <c r="B20" s="60" t="s">
        <v>58</v>
      </c>
      <c r="C20" s="58" t="s">
        <v>53</v>
      </c>
      <c r="D20" s="61">
        <v>499992</v>
      </c>
    </row>
    <row r="21" spans="1:4" ht="30" customHeight="1">
      <c r="A21" s="58" t="s">
        <v>57</v>
      </c>
      <c r="B21" s="62" t="s">
        <v>56</v>
      </c>
      <c r="C21" s="58" t="s">
        <v>53</v>
      </c>
      <c r="D21" s="61">
        <v>0</v>
      </c>
    </row>
    <row r="22" spans="1:4" ht="30" customHeight="1">
      <c r="A22" s="58" t="s">
        <v>55</v>
      </c>
      <c r="B22" s="60" t="s">
        <v>54</v>
      </c>
      <c r="C22" s="58" t="s">
        <v>53</v>
      </c>
      <c r="D22" s="61">
        <v>0</v>
      </c>
    </row>
    <row r="23" spans="1:4" ht="30" customHeight="1">
      <c r="A23" s="58" t="s">
        <v>52</v>
      </c>
      <c r="B23" s="62" t="s">
        <v>51</v>
      </c>
      <c r="C23" s="58" t="s">
        <v>50</v>
      </c>
      <c r="D23" s="61">
        <v>0</v>
      </c>
    </row>
    <row r="24" spans="1:4" ht="30" customHeight="1">
      <c r="A24" s="58" t="s">
        <v>49</v>
      </c>
      <c r="B24" s="60" t="s">
        <v>48</v>
      </c>
      <c r="C24" s="58" t="s">
        <v>47</v>
      </c>
      <c r="D24" s="61">
        <v>0</v>
      </c>
    </row>
    <row r="25" spans="1:4" ht="30" customHeight="1">
      <c r="A25" s="58" t="s">
        <v>46</v>
      </c>
      <c r="B25" s="60" t="s">
        <v>45</v>
      </c>
      <c r="C25" s="58" t="s">
        <v>44</v>
      </c>
      <c r="D25" s="61">
        <v>0</v>
      </c>
    </row>
    <row r="26" spans="1:4" ht="30" customHeight="1">
      <c r="A26" s="58" t="s">
        <v>43</v>
      </c>
      <c r="B26" s="62" t="s">
        <v>42</v>
      </c>
      <c r="C26" s="58" t="s">
        <v>41</v>
      </c>
      <c r="D26" s="61">
        <v>0</v>
      </c>
    </row>
    <row r="27" spans="1:4" ht="30" customHeight="1">
      <c r="A27" s="58" t="s">
        <v>40</v>
      </c>
      <c r="B27" s="62" t="s">
        <v>39</v>
      </c>
      <c r="C27" s="58" t="s">
        <v>38</v>
      </c>
      <c r="D27" s="61">
        <v>0</v>
      </c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&amp;RZałącznik nr 5
do uchwały Rady Powiatu w Opatowie nr XXXI.26.2013
z dnia 10 czerwca 2013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zoomScalePageLayoutView="90" workbookViewId="0" topLeftCell="A1">
      <selection activeCell="E35" sqref="E35"/>
    </sheetView>
  </sheetViews>
  <sheetFormatPr defaultColWidth="9.33203125" defaultRowHeight="12.75"/>
  <cols>
    <col min="1" max="1" width="6.83203125" style="18" customWidth="1"/>
    <col min="2" max="2" width="11.83203125" style="18" customWidth="1"/>
    <col min="3" max="3" width="8.66015625" style="18" customWidth="1"/>
    <col min="4" max="4" width="15" style="18" customWidth="1"/>
    <col min="5" max="5" width="16.83203125" style="18" customWidth="1"/>
    <col min="6" max="6" width="14.16015625" style="18" customWidth="1"/>
    <col min="7" max="7" width="14.33203125" style="18" customWidth="1"/>
    <col min="8" max="8" width="14.5" style="18" customWidth="1"/>
    <col min="9" max="9" width="7.33203125" style="18" customWidth="1"/>
    <col min="10" max="10" width="12.66015625" style="18" customWidth="1"/>
    <col min="11" max="11" width="10.83203125" style="1" customWidth="1"/>
    <col min="12" max="12" width="11.66015625" style="1" customWidth="1"/>
    <col min="13" max="14" width="10.83203125" style="1" bestFit="1" customWidth="1"/>
    <col min="15" max="15" width="12.16015625" style="1" customWidth="1"/>
    <col min="16" max="16384" width="9.33203125" style="1" customWidth="1"/>
  </cols>
  <sheetData>
    <row r="1" spans="1:17" ht="36" customHeight="1">
      <c r="A1" s="315" t="s">
        <v>216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25"/>
    </row>
    <row r="2" spans="1:16" ht="18">
      <c r="A2" s="26"/>
      <c r="B2" s="26"/>
      <c r="C2" s="26"/>
      <c r="D2" s="26"/>
      <c r="E2" s="26"/>
      <c r="F2" s="26"/>
      <c r="G2" s="26"/>
      <c r="H2" s="27"/>
      <c r="I2" s="27"/>
      <c r="J2" s="27"/>
      <c r="K2" s="17"/>
      <c r="L2" s="17"/>
      <c r="M2" s="17"/>
      <c r="N2" s="17"/>
      <c r="O2" s="17"/>
      <c r="P2" s="17"/>
    </row>
    <row r="3" spans="1:16" s="23" customFormat="1" ht="18.75" customHeight="1">
      <c r="A3" s="28"/>
      <c r="B3" s="28"/>
      <c r="C3" s="28"/>
      <c r="D3" s="28"/>
      <c r="E3" s="28"/>
      <c r="F3" s="28"/>
      <c r="G3" s="29"/>
      <c r="H3" s="29"/>
      <c r="I3" s="29"/>
      <c r="J3" s="29"/>
      <c r="K3" s="29"/>
      <c r="L3" s="30"/>
      <c r="M3" s="30"/>
      <c r="N3" s="30"/>
      <c r="O3" s="30"/>
      <c r="P3" s="31" t="s">
        <v>215</v>
      </c>
    </row>
    <row r="4" spans="1:16" s="23" customFormat="1" ht="12.75">
      <c r="A4" s="316" t="s">
        <v>1</v>
      </c>
      <c r="B4" s="316" t="s">
        <v>2</v>
      </c>
      <c r="C4" s="316" t="s">
        <v>3</v>
      </c>
      <c r="D4" s="316" t="s">
        <v>214</v>
      </c>
      <c r="E4" s="312" t="s">
        <v>213</v>
      </c>
      <c r="F4" s="310" t="s">
        <v>29</v>
      </c>
      <c r="G4" s="320"/>
      <c r="H4" s="320"/>
      <c r="I4" s="320"/>
      <c r="J4" s="320"/>
      <c r="K4" s="320"/>
      <c r="L4" s="320"/>
      <c r="M4" s="320"/>
      <c r="N4" s="320"/>
      <c r="O4" s="320"/>
      <c r="P4" s="311"/>
    </row>
    <row r="5" spans="1:16" s="23" customFormat="1" ht="12.75">
      <c r="A5" s="317"/>
      <c r="B5" s="317"/>
      <c r="C5" s="317"/>
      <c r="D5" s="317"/>
      <c r="E5" s="319"/>
      <c r="F5" s="312" t="s">
        <v>212</v>
      </c>
      <c r="G5" s="314" t="s">
        <v>29</v>
      </c>
      <c r="H5" s="314"/>
      <c r="I5" s="314"/>
      <c r="J5" s="314"/>
      <c r="K5" s="314"/>
      <c r="L5" s="312" t="s">
        <v>211</v>
      </c>
      <c r="M5" s="307" t="s">
        <v>29</v>
      </c>
      <c r="N5" s="308"/>
      <c r="O5" s="308"/>
      <c r="P5" s="309"/>
    </row>
    <row r="6" spans="1:16" s="23" customFormat="1" ht="25.5" customHeight="1">
      <c r="A6" s="317"/>
      <c r="B6" s="317"/>
      <c r="C6" s="317"/>
      <c r="D6" s="317"/>
      <c r="E6" s="319"/>
      <c r="F6" s="319"/>
      <c r="G6" s="310" t="s">
        <v>210</v>
      </c>
      <c r="H6" s="311"/>
      <c r="I6" s="312" t="s">
        <v>209</v>
      </c>
      <c r="J6" s="312" t="s">
        <v>208</v>
      </c>
      <c r="K6" s="312" t="s">
        <v>207</v>
      </c>
      <c r="L6" s="319"/>
      <c r="M6" s="310" t="s">
        <v>32</v>
      </c>
      <c r="N6" s="32" t="s">
        <v>31</v>
      </c>
      <c r="O6" s="314" t="s">
        <v>206</v>
      </c>
      <c r="P6" s="314" t="s">
        <v>205</v>
      </c>
    </row>
    <row r="7" spans="1:16" s="23" customFormat="1" ht="84">
      <c r="A7" s="318"/>
      <c r="B7" s="318"/>
      <c r="C7" s="318"/>
      <c r="D7" s="318"/>
      <c r="E7" s="313"/>
      <c r="F7" s="313"/>
      <c r="G7" s="34" t="s">
        <v>23</v>
      </c>
      <c r="H7" s="34" t="s">
        <v>204</v>
      </c>
      <c r="I7" s="313"/>
      <c r="J7" s="313"/>
      <c r="K7" s="313"/>
      <c r="L7" s="313"/>
      <c r="M7" s="314"/>
      <c r="N7" s="33" t="s">
        <v>26</v>
      </c>
      <c r="O7" s="314"/>
      <c r="P7" s="314"/>
    </row>
    <row r="8" spans="1:16" s="23" customFormat="1" ht="10.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</row>
    <row r="9" spans="1:16" s="23" customFormat="1" ht="13.5">
      <c r="A9" s="36" t="s">
        <v>139</v>
      </c>
      <c r="B9" s="37"/>
      <c r="C9" s="38"/>
      <c r="D9" s="39">
        <f aca="true" t="shared" si="0" ref="D9:P9">D10+D11+D12+D13</f>
        <v>1499000</v>
      </c>
      <c r="E9" s="39">
        <f t="shared" si="0"/>
        <v>1499000</v>
      </c>
      <c r="F9" s="39">
        <f t="shared" si="0"/>
        <v>524000</v>
      </c>
      <c r="G9" s="39">
        <f t="shared" si="0"/>
        <v>0</v>
      </c>
      <c r="H9" s="39">
        <f t="shared" si="0"/>
        <v>265000</v>
      </c>
      <c r="I9" s="39">
        <f t="shared" si="0"/>
        <v>0</v>
      </c>
      <c r="J9" s="39">
        <f t="shared" si="0"/>
        <v>0</v>
      </c>
      <c r="K9" s="39">
        <f t="shared" si="0"/>
        <v>259000</v>
      </c>
      <c r="L9" s="39">
        <f t="shared" si="0"/>
        <v>975000</v>
      </c>
      <c r="M9" s="39">
        <f t="shared" si="0"/>
        <v>975000</v>
      </c>
      <c r="N9" s="39">
        <f t="shared" si="0"/>
        <v>508000</v>
      </c>
      <c r="O9" s="39">
        <f t="shared" si="0"/>
        <v>0</v>
      </c>
      <c r="P9" s="39">
        <f t="shared" si="0"/>
        <v>0</v>
      </c>
    </row>
    <row r="10" spans="1:18" s="23" customFormat="1" ht="12.75">
      <c r="A10" s="40" t="s">
        <v>139</v>
      </c>
      <c r="B10" s="41" t="s">
        <v>138</v>
      </c>
      <c r="C10" s="42">
        <v>2110</v>
      </c>
      <c r="D10" s="43">
        <v>265000</v>
      </c>
      <c r="E10" s="43">
        <f>F10+L10</f>
        <v>265000</v>
      </c>
      <c r="F10" s="43">
        <f>H10</f>
        <v>265000</v>
      </c>
      <c r="G10" s="44">
        <v>0</v>
      </c>
      <c r="H10" s="44">
        <v>265000</v>
      </c>
      <c r="I10" s="44">
        <v>0</v>
      </c>
      <c r="J10" s="44">
        <v>0</v>
      </c>
      <c r="K10" s="44">
        <f>-T10</f>
        <v>0</v>
      </c>
      <c r="L10" s="44">
        <v>0</v>
      </c>
      <c r="M10" s="44">
        <v>0</v>
      </c>
      <c r="N10" s="44">
        <f>SUM(O10+Q10+R10)</f>
        <v>0</v>
      </c>
      <c r="O10" s="44">
        <v>0</v>
      </c>
      <c r="P10" s="44">
        <v>0</v>
      </c>
      <c r="Q10" s="21"/>
      <c r="R10" s="21"/>
    </row>
    <row r="11" spans="1:18" s="23" customFormat="1" ht="12.75">
      <c r="A11" s="40"/>
      <c r="B11" s="41"/>
      <c r="C11" s="42">
        <v>2119</v>
      </c>
      <c r="D11" s="43">
        <v>259000</v>
      </c>
      <c r="E11" s="43">
        <f>F11+L11</f>
        <v>259000</v>
      </c>
      <c r="F11" s="43">
        <f>K11</f>
        <v>259000</v>
      </c>
      <c r="G11" s="44"/>
      <c r="H11" s="44"/>
      <c r="I11" s="44"/>
      <c r="J11" s="44"/>
      <c r="K11" s="44">
        <v>259000</v>
      </c>
      <c r="L11" s="44"/>
      <c r="M11" s="44"/>
      <c r="N11" s="44"/>
      <c r="O11" s="44"/>
      <c r="P11" s="44"/>
      <c r="Q11" s="21"/>
      <c r="R11" s="21"/>
    </row>
    <row r="12" spans="1:18" s="23" customFormat="1" ht="12.75">
      <c r="A12" s="40"/>
      <c r="B12" s="41"/>
      <c r="C12" s="42">
        <v>6410</v>
      </c>
      <c r="D12" s="43">
        <v>467000</v>
      </c>
      <c r="E12" s="43">
        <f>F12+L12</f>
        <v>467000</v>
      </c>
      <c r="F12" s="43">
        <f>G12</f>
        <v>0</v>
      </c>
      <c r="G12" s="44"/>
      <c r="H12" s="44"/>
      <c r="I12" s="44"/>
      <c r="J12" s="44"/>
      <c r="K12" s="44"/>
      <c r="L12" s="44">
        <f>M12</f>
        <v>467000</v>
      </c>
      <c r="M12" s="44">
        <v>467000</v>
      </c>
      <c r="N12" s="44"/>
      <c r="O12" s="44"/>
      <c r="P12" s="44"/>
      <c r="Q12" s="21"/>
      <c r="R12" s="21"/>
    </row>
    <row r="13" spans="1:18" s="23" customFormat="1" ht="12.75">
      <c r="A13" s="40"/>
      <c r="B13" s="41"/>
      <c r="C13" s="42">
        <v>6419</v>
      </c>
      <c r="D13" s="43">
        <v>508000</v>
      </c>
      <c r="E13" s="43">
        <f>F13+L13</f>
        <v>508000</v>
      </c>
      <c r="F13" s="43">
        <f>G13</f>
        <v>0</v>
      </c>
      <c r="G13" s="44"/>
      <c r="H13" s="44"/>
      <c r="I13" s="44"/>
      <c r="J13" s="44"/>
      <c r="K13" s="44"/>
      <c r="L13" s="44">
        <f>M13</f>
        <v>508000</v>
      </c>
      <c r="M13" s="44">
        <v>508000</v>
      </c>
      <c r="N13" s="44">
        <v>508000</v>
      </c>
      <c r="O13" s="44"/>
      <c r="P13" s="44"/>
      <c r="Q13" s="21"/>
      <c r="R13" s="21"/>
    </row>
    <row r="14" spans="1:16" s="23" customFormat="1" ht="13.5">
      <c r="A14" s="36" t="s">
        <v>203</v>
      </c>
      <c r="B14" s="45"/>
      <c r="C14" s="38"/>
      <c r="D14" s="52">
        <f aca="true" t="shared" si="1" ref="D14:P14">SUM(D15)</f>
        <v>35000</v>
      </c>
      <c r="E14" s="52">
        <f t="shared" si="1"/>
        <v>35000</v>
      </c>
      <c r="F14" s="52">
        <f t="shared" si="1"/>
        <v>35000</v>
      </c>
      <c r="G14" s="52">
        <f t="shared" si="1"/>
        <v>3000</v>
      </c>
      <c r="H14" s="52">
        <f t="shared" si="1"/>
        <v>32000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0</v>
      </c>
    </row>
    <row r="15" spans="1:18" s="23" customFormat="1" ht="12.75">
      <c r="A15" s="46">
        <v>700</v>
      </c>
      <c r="B15" s="47">
        <v>70005</v>
      </c>
      <c r="C15" s="42">
        <v>2110</v>
      </c>
      <c r="D15" s="154">
        <v>35000</v>
      </c>
      <c r="E15" s="154">
        <v>35000</v>
      </c>
      <c r="F15" s="154">
        <f>SUM(G15:H15)</f>
        <v>35000</v>
      </c>
      <c r="G15" s="53">
        <v>3000</v>
      </c>
      <c r="H15" s="53">
        <v>32000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>SUM(O15+Q15+R15)</f>
        <v>0</v>
      </c>
      <c r="O15" s="44">
        <v>0</v>
      </c>
      <c r="P15" s="44">
        <v>0</v>
      </c>
      <c r="Q15" s="21"/>
      <c r="R15" s="21"/>
    </row>
    <row r="16" spans="1:18" s="23" customFormat="1" ht="13.5">
      <c r="A16" s="48">
        <v>710</v>
      </c>
      <c r="B16" s="49"/>
      <c r="C16" s="38"/>
      <c r="D16" s="39">
        <f aca="true" t="shared" si="2" ref="D16:P16">SUM(D17:D19)</f>
        <v>312000</v>
      </c>
      <c r="E16" s="39">
        <f t="shared" si="2"/>
        <v>312000</v>
      </c>
      <c r="F16" s="39">
        <f t="shared" si="2"/>
        <v>312000</v>
      </c>
      <c r="G16" s="39">
        <f t="shared" si="2"/>
        <v>221800</v>
      </c>
      <c r="H16" s="39">
        <f t="shared" si="2"/>
        <v>90200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39">
        <f t="shared" si="2"/>
        <v>0</v>
      </c>
      <c r="N16" s="39">
        <f t="shared" si="2"/>
        <v>0</v>
      </c>
      <c r="O16" s="39">
        <f t="shared" si="2"/>
        <v>0</v>
      </c>
      <c r="P16" s="39">
        <f t="shared" si="2"/>
        <v>0</v>
      </c>
      <c r="Q16" s="24"/>
      <c r="R16" s="24"/>
    </row>
    <row r="17" spans="1:18" s="23" customFormat="1" ht="12.75">
      <c r="A17" s="46">
        <v>710</v>
      </c>
      <c r="B17" s="47">
        <v>71013</v>
      </c>
      <c r="C17" s="42">
        <v>2110</v>
      </c>
      <c r="D17" s="43">
        <v>45000</v>
      </c>
      <c r="E17" s="43">
        <f>SUM(F17)</f>
        <v>45000</v>
      </c>
      <c r="F17" s="43">
        <f>SUM(H17)</f>
        <v>45000</v>
      </c>
      <c r="G17" s="44">
        <v>0</v>
      </c>
      <c r="H17" s="44">
        <v>45000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>SUM(O17+Q17+R17)</f>
        <v>0</v>
      </c>
      <c r="O17" s="44">
        <v>0</v>
      </c>
      <c r="P17" s="44">
        <v>0</v>
      </c>
      <c r="Q17" s="21"/>
      <c r="R17" s="21"/>
    </row>
    <row r="18" spans="1:16" s="23" customFormat="1" ht="12.75">
      <c r="A18" s="46">
        <v>710</v>
      </c>
      <c r="B18" s="47">
        <v>71014</v>
      </c>
      <c r="C18" s="42">
        <v>2110</v>
      </c>
      <c r="D18" s="43">
        <f>E18</f>
        <v>5000</v>
      </c>
      <c r="E18" s="43">
        <f>SUM(N18+F18)</f>
        <v>5000</v>
      </c>
      <c r="F18" s="43">
        <f>SUM(G18:K18)</f>
        <v>5000</v>
      </c>
      <c r="G18" s="44">
        <v>0</v>
      </c>
      <c r="H18" s="44">
        <v>5000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>SUM(O18+Q18+R18)</f>
        <v>0</v>
      </c>
      <c r="O18" s="44">
        <v>0</v>
      </c>
      <c r="P18" s="44">
        <v>0</v>
      </c>
    </row>
    <row r="19" spans="1:16" s="23" customFormat="1" ht="12.75">
      <c r="A19" s="46">
        <v>710</v>
      </c>
      <c r="B19" s="47">
        <v>71015</v>
      </c>
      <c r="C19" s="42">
        <v>2110</v>
      </c>
      <c r="D19" s="43">
        <v>262000</v>
      </c>
      <c r="E19" s="43">
        <f>SUM(F19)</f>
        <v>262000</v>
      </c>
      <c r="F19" s="43">
        <f>SUM(G19:H19)</f>
        <v>262000</v>
      </c>
      <c r="G19" s="44">
        <v>221800</v>
      </c>
      <c r="H19" s="44">
        <v>40200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>SUM(O19+Q19+R19)</f>
        <v>0</v>
      </c>
      <c r="O19" s="44">
        <v>0</v>
      </c>
      <c r="P19" s="44">
        <v>0</v>
      </c>
    </row>
    <row r="20" spans="1:16" s="23" customFormat="1" ht="13.5">
      <c r="A20" s="48">
        <v>750</v>
      </c>
      <c r="B20" s="49"/>
      <c r="C20" s="38"/>
      <c r="D20" s="39">
        <f aca="true" t="shared" si="3" ref="D20:P20">SUM(D21:D22)</f>
        <v>163086</v>
      </c>
      <c r="E20" s="39">
        <f t="shared" si="3"/>
        <v>163086</v>
      </c>
      <c r="F20" s="39">
        <f t="shared" si="3"/>
        <v>163086</v>
      </c>
      <c r="G20" s="52">
        <f t="shared" si="3"/>
        <v>155173</v>
      </c>
      <c r="H20" s="52">
        <f t="shared" si="3"/>
        <v>7913</v>
      </c>
      <c r="I20" s="39">
        <f t="shared" si="3"/>
        <v>0</v>
      </c>
      <c r="J20" s="39">
        <f t="shared" si="3"/>
        <v>0</v>
      </c>
      <c r="K20" s="39">
        <f t="shared" si="3"/>
        <v>0</v>
      </c>
      <c r="L20" s="39">
        <f t="shared" si="3"/>
        <v>0</v>
      </c>
      <c r="M20" s="39">
        <f t="shared" si="3"/>
        <v>0</v>
      </c>
      <c r="N20" s="39">
        <f t="shared" si="3"/>
        <v>0</v>
      </c>
      <c r="O20" s="39">
        <f t="shared" si="3"/>
        <v>0</v>
      </c>
      <c r="P20" s="39">
        <f t="shared" si="3"/>
        <v>0</v>
      </c>
    </row>
    <row r="21" spans="1:16" s="23" customFormat="1" ht="12.75">
      <c r="A21" s="46">
        <v>750</v>
      </c>
      <c r="B21" s="47">
        <v>75011</v>
      </c>
      <c r="C21" s="42">
        <v>2110</v>
      </c>
      <c r="D21" s="43">
        <f>E21</f>
        <v>146086</v>
      </c>
      <c r="E21" s="43">
        <f>SUM(N21+F21)</f>
        <v>146086</v>
      </c>
      <c r="F21" s="43">
        <f>SUM(G21:K21)</f>
        <v>146086</v>
      </c>
      <c r="G21" s="44">
        <v>146086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>SUM(O21+Q21+R21)</f>
        <v>0</v>
      </c>
      <c r="O21" s="44">
        <v>0</v>
      </c>
      <c r="P21" s="44">
        <v>0</v>
      </c>
    </row>
    <row r="22" spans="1:16" s="23" customFormat="1" ht="12.75">
      <c r="A22" s="46">
        <v>750</v>
      </c>
      <c r="B22" s="47">
        <v>75045</v>
      </c>
      <c r="C22" s="42">
        <v>2110</v>
      </c>
      <c r="D22" s="43">
        <v>17000</v>
      </c>
      <c r="E22" s="43">
        <f>SUM(F22)</f>
        <v>17000</v>
      </c>
      <c r="F22" s="43">
        <f>SUM(G22:H22)</f>
        <v>17000</v>
      </c>
      <c r="G22" s="53">
        <v>9087</v>
      </c>
      <c r="H22" s="53">
        <v>7913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>SUM(O22+Q22+R22)</f>
        <v>0</v>
      </c>
      <c r="O22" s="44">
        <v>0</v>
      </c>
      <c r="P22" s="44">
        <v>0</v>
      </c>
    </row>
    <row r="23" spans="1:16" s="22" customFormat="1" ht="14.25" customHeight="1">
      <c r="A23" s="48">
        <v>754</v>
      </c>
      <c r="B23" s="49"/>
      <c r="C23" s="38"/>
      <c r="D23" s="52">
        <f>SUM(D24:D24)</f>
        <v>3377146</v>
      </c>
      <c r="E23" s="52">
        <f>E24</f>
        <v>3377146</v>
      </c>
      <c r="F23" s="52">
        <f aca="true" t="shared" si="4" ref="F23:K23">SUM(F24)</f>
        <v>3377146</v>
      </c>
      <c r="G23" s="52">
        <f t="shared" si="4"/>
        <v>2999546</v>
      </c>
      <c r="H23" s="52">
        <f t="shared" si="4"/>
        <v>190600</v>
      </c>
      <c r="I23" s="39">
        <f t="shared" si="4"/>
        <v>0</v>
      </c>
      <c r="J23" s="39">
        <f t="shared" si="4"/>
        <v>187000</v>
      </c>
      <c r="K23" s="39">
        <f t="shared" si="4"/>
        <v>0</v>
      </c>
      <c r="L23" s="39">
        <f>SUM(L24:L24)</f>
        <v>0</v>
      </c>
      <c r="M23" s="39">
        <f>SUM(M24:M24)</f>
        <v>0</v>
      </c>
      <c r="N23" s="39">
        <f>SUM(N24)</f>
        <v>0</v>
      </c>
      <c r="O23" s="39">
        <f>SUM(O24)</f>
        <v>0</v>
      </c>
      <c r="P23" s="39">
        <f>SUM(P24)</f>
        <v>0</v>
      </c>
    </row>
    <row r="24" spans="1:16" ht="12.75" customHeight="1">
      <c r="A24" s="46">
        <v>754</v>
      </c>
      <c r="B24" s="47">
        <v>75411</v>
      </c>
      <c r="C24" s="42">
        <v>2110</v>
      </c>
      <c r="D24" s="154">
        <v>3377146</v>
      </c>
      <c r="E24" s="154">
        <v>3377146</v>
      </c>
      <c r="F24" s="154">
        <f>SUM(G24:J24)</f>
        <v>3377146</v>
      </c>
      <c r="G24" s="53">
        <v>2999546</v>
      </c>
      <c r="H24" s="53">
        <v>190600</v>
      </c>
      <c r="I24" s="44">
        <v>0</v>
      </c>
      <c r="J24" s="44">
        <v>187000</v>
      </c>
      <c r="K24" s="44">
        <v>0</v>
      </c>
      <c r="L24" s="44">
        <v>0</v>
      </c>
      <c r="M24" s="44">
        <v>0</v>
      </c>
      <c r="N24" s="44">
        <f>SUM(O24+Q24+R24)</f>
        <v>0</v>
      </c>
      <c r="O24" s="44">
        <v>0</v>
      </c>
      <c r="P24" s="44"/>
    </row>
    <row r="25" spans="1:16" ht="13.5">
      <c r="A25" s="48">
        <v>851</v>
      </c>
      <c r="B25" s="50"/>
      <c r="C25" s="38"/>
      <c r="D25" s="51">
        <f>D26</f>
        <v>3256717</v>
      </c>
      <c r="E25" s="51">
        <f aca="true" t="shared" si="5" ref="E25:P25">SUM(E26)</f>
        <v>3256717</v>
      </c>
      <c r="F25" s="51">
        <f t="shared" si="5"/>
        <v>3256717</v>
      </c>
      <c r="G25" s="51">
        <f t="shared" si="5"/>
        <v>0</v>
      </c>
      <c r="H25" s="51">
        <f t="shared" si="5"/>
        <v>3256717</v>
      </c>
      <c r="I25" s="51">
        <f t="shared" si="5"/>
        <v>0</v>
      </c>
      <c r="J25" s="51">
        <f t="shared" si="5"/>
        <v>0</v>
      </c>
      <c r="K25" s="51">
        <f t="shared" si="5"/>
        <v>0</v>
      </c>
      <c r="L25" s="51">
        <f t="shared" si="5"/>
        <v>0</v>
      </c>
      <c r="M25" s="51">
        <f t="shared" si="5"/>
        <v>0</v>
      </c>
      <c r="N25" s="51">
        <f t="shared" si="5"/>
        <v>0</v>
      </c>
      <c r="O25" s="51">
        <f t="shared" si="5"/>
        <v>0</v>
      </c>
      <c r="P25" s="51">
        <f t="shared" si="5"/>
        <v>0</v>
      </c>
    </row>
    <row r="26" spans="1:17" ht="12.75">
      <c r="A26" s="46">
        <v>851</v>
      </c>
      <c r="B26" s="47">
        <v>85156</v>
      </c>
      <c r="C26" s="42">
        <v>2110</v>
      </c>
      <c r="D26" s="44">
        <v>3256717</v>
      </c>
      <c r="E26" s="43">
        <f>SUM(H26)</f>
        <v>3256717</v>
      </c>
      <c r="F26" s="43">
        <f>SUM(H26)</f>
        <v>3256717</v>
      </c>
      <c r="G26" s="44"/>
      <c r="H26" s="44">
        <v>3256717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f>SUM(O26+Q26+R26)</f>
        <v>0</v>
      </c>
      <c r="O26" s="44">
        <v>0</v>
      </c>
      <c r="P26" s="44">
        <v>0</v>
      </c>
      <c r="Q26" s="21"/>
    </row>
    <row r="27" spans="1:16" ht="13.5">
      <c r="A27" s="48">
        <v>853</v>
      </c>
      <c r="B27" s="50"/>
      <c r="C27" s="38"/>
      <c r="D27" s="51">
        <f>SUM(D28)</f>
        <v>230000</v>
      </c>
      <c r="E27" s="51">
        <f>E28</f>
        <v>230000</v>
      </c>
      <c r="F27" s="51">
        <f>F28</f>
        <v>230000</v>
      </c>
      <c r="G27" s="51">
        <f>G28</f>
        <v>206000</v>
      </c>
      <c r="H27" s="51">
        <f>H28</f>
        <v>24000</v>
      </c>
      <c r="I27" s="51">
        <f aca="true" t="shared" si="6" ref="I27:P27">SUM(I28)</f>
        <v>0</v>
      </c>
      <c r="J27" s="51">
        <f t="shared" si="6"/>
        <v>0</v>
      </c>
      <c r="K27" s="51">
        <f t="shared" si="6"/>
        <v>0</v>
      </c>
      <c r="L27" s="51">
        <f t="shared" si="6"/>
        <v>0</v>
      </c>
      <c r="M27" s="51">
        <f t="shared" si="6"/>
        <v>0</v>
      </c>
      <c r="N27" s="51">
        <f t="shared" si="6"/>
        <v>0</v>
      </c>
      <c r="O27" s="51">
        <f t="shared" si="6"/>
        <v>0</v>
      </c>
      <c r="P27" s="51">
        <f t="shared" si="6"/>
        <v>0</v>
      </c>
    </row>
    <row r="28" spans="1:16" ht="12.75">
      <c r="A28" s="46">
        <v>853</v>
      </c>
      <c r="B28" s="47">
        <v>85321</v>
      </c>
      <c r="C28" s="42">
        <v>2110</v>
      </c>
      <c r="D28" s="44">
        <v>230000</v>
      </c>
      <c r="E28" s="43">
        <f>SUM(H28+G28+E33)</f>
        <v>230000</v>
      </c>
      <c r="F28" s="44">
        <f>SUM(G28:K28)</f>
        <v>230000</v>
      </c>
      <c r="G28" s="44">
        <v>206000</v>
      </c>
      <c r="H28" s="44">
        <v>24000</v>
      </c>
      <c r="I28" s="44">
        <v>0</v>
      </c>
      <c r="J28" s="44">
        <v>0</v>
      </c>
      <c r="K28" s="44">
        <v>0</v>
      </c>
      <c r="L28" s="44">
        <v>0</v>
      </c>
      <c r="M28" s="44">
        <f>SUM(N28+P28+Q28)</f>
        <v>0</v>
      </c>
      <c r="N28" s="44">
        <v>0</v>
      </c>
      <c r="O28" s="44">
        <v>0</v>
      </c>
      <c r="P28" s="44">
        <v>0</v>
      </c>
    </row>
    <row r="29" spans="1:16" ht="14.25">
      <c r="A29" s="306" t="s">
        <v>37</v>
      </c>
      <c r="B29" s="306"/>
      <c r="C29" s="306"/>
      <c r="D29" s="155">
        <f aca="true" t="shared" si="7" ref="D29:P29">SUM(D9+D14+D16+D20+D23+D25+D27)</f>
        <v>8872949</v>
      </c>
      <c r="E29" s="155">
        <f t="shared" si="7"/>
        <v>8872949</v>
      </c>
      <c r="F29" s="155">
        <f t="shared" si="7"/>
        <v>7897949</v>
      </c>
      <c r="G29" s="155">
        <f t="shared" si="7"/>
        <v>3585519</v>
      </c>
      <c r="H29" s="155">
        <f t="shared" si="7"/>
        <v>3866430</v>
      </c>
      <c r="I29" s="51">
        <f t="shared" si="7"/>
        <v>0</v>
      </c>
      <c r="J29" s="51">
        <f t="shared" si="7"/>
        <v>187000</v>
      </c>
      <c r="K29" s="51">
        <f t="shared" si="7"/>
        <v>259000</v>
      </c>
      <c r="L29" s="51">
        <f t="shared" si="7"/>
        <v>975000</v>
      </c>
      <c r="M29" s="51">
        <f t="shared" si="7"/>
        <v>975000</v>
      </c>
      <c r="N29" s="51">
        <f t="shared" si="7"/>
        <v>508000</v>
      </c>
      <c r="O29" s="51">
        <f t="shared" si="7"/>
        <v>0</v>
      </c>
      <c r="P29" s="51">
        <f t="shared" si="7"/>
        <v>0</v>
      </c>
    </row>
    <row r="30" ht="12.75">
      <c r="E30" s="20"/>
    </row>
    <row r="32" spans="7:8" ht="12.75">
      <c r="G32" s="19"/>
      <c r="H32" s="19"/>
    </row>
    <row r="39" s="1" customFormat="1" ht="12.75">
      <c r="J39" s="19"/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9:C2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XXXI.26.2013 
z dnia 10 czerwca 2013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6"/>
  <sheetViews>
    <sheetView tabSelected="1" view="pageLayout" workbookViewId="0" topLeftCell="A1">
      <selection activeCell="U7" sqref="U7"/>
    </sheetView>
  </sheetViews>
  <sheetFormatPr defaultColWidth="9.33203125" defaultRowHeight="12.75"/>
  <cols>
    <col min="1" max="1" width="32.16015625" style="128" customWidth="1"/>
    <col min="2" max="2" width="4.66015625" style="128" customWidth="1"/>
    <col min="3" max="3" width="6.83203125" style="128" customWidth="1"/>
    <col min="4" max="4" width="9.16015625" style="128" customWidth="1"/>
    <col min="5" max="5" width="13.33203125" style="128" customWidth="1"/>
    <col min="6" max="6" width="14.5" style="128" customWidth="1"/>
    <col min="7" max="7" width="12.66015625" style="128" customWidth="1"/>
    <col min="8" max="8" width="9" style="128" customWidth="1"/>
    <col min="9" max="9" width="11.66015625" style="128" customWidth="1"/>
    <col min="10" max="10" width="11.16015625" style="128" customWidth="1"/>
    <col min="11" max="11" width="7.5" style="128" customWidth="1"/>
    <col min="12" max="12" width="9.83203125" style="128" customWidth="1"/>
    <col min="13" max="13" width="7.5" style="128" customWidth="1"/>
    <col min="14" max="14" width="6.66015625" style="128" customWidth="1"/>
    <col min="15" max="15" width="13.83203125" style="128" customWidth="1"/>
    <col min="16" max="16" width="14.33203125" style="127" customWidth="1"/>
    <col min="17" max="17" width="13.16015625" style="127" customWidth="1"/>
    <col min="18" max="18" width="8.83203125" style="127" customWidth="1"/>
    <col min="19" max="19" width="9.83203125" style="127" customWidth="1"/>
    <col min="20" max="20" width="9.33203125" style="127" customWidth="1"/>
    <col min="21" max="21" width="10.83203125" style="127" bestFit="1" customWidth="1"/>
    <col min="22" max="16384" width="9.33203125" style="127" customWidth="1"/>
  </cols>
  <sheetData>
    <row r="1" spans="1:19" ht="18.75" customHeight="1">
      <c r="A1" s="322" t="s">
        <v>283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8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</row>
    <row r="3" spans="1:19" ht="12.75">
      <c r="A3" s="28"/>
      <c r="B3" s="28"/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30"/>
      <c r="Q3" s="30"/>
      <c r="R3" s="30"/>
      <c r="S3" s="31" t="s">
        <v>215</v>
      </c>
    </row>
    <row r="4" spans="1:19" s="141" customFormat="1" ht="11.25">
      <c r="A4" s="312" t="s">
        <v>282</v>
      </c>
      <c r="B4" s="312" t="s">
        <v>1</v>
      </c>
      <c r="C4" s="312" t="s">
        <v>2</v>
      </c>
      <c r="D4" s="312" t="s">
        <v>3</v>
      </c>
      <c r="E4" s="312" t="s">
        <v>281</v>
      </c>
      <c r="F4" s="312" t="s">
        <v>280</v>
      </c>
      <c r="G4" s="310" t="s">
        <v>29</v>
      </c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11"/>
    </row>
    <row r="5" spans="1:19" s="141" customFormat="1" ht="11.25">
      <c r="A5" s="319"/>
      <c r="B5" s="319"/>
      <c r="C5" s="319"/>
      <c r="D5" s="319"/>
      <c r="E5" s="319"/>
      <c r="F5" s="319"/>
      <c r="G5" s="312" t="s">
        <v>212</v>
      </c>
      <c r="H5" s="314" t="s">
        <v>29</v>
      </c>
      <c r="I5" s="314"/>
      <c r="J5" s="314"/>
      <c r="K5" s="314"/>
      <c r="L5" s="314"/>
      <c r="M5" s="314"/>
      <c r="N5" s="314"/>
      <c r="O5" s="312" t="s">
        <v>211</v>
      </c>
      <c r="P5" s="307" t="s">
        <v>29</v>
      </c>
      <c r="Q5" s="308"/>
      <c r="R5" s="308"/>
      <c r="S5" s="309"/>
    </row>
    <row r="6" spans="1:19" s="141" customFormat="1" ht="11.25">
      <c r="A6" s="319"/>
      <c r="B6" s="319"/>
      <c r="C6" s="319"/>
      <c r="D6" s="319"/>
      <c r="E6" s="319"/>
      <c r="F6" s="319"/>
      <c r="G6" s="319"/>
      <c r="H6" s="310" t="s">
        <v>210</v>
      </c>
      <c r="I6" s="311"/>
      <c r="J6" s="312" t="s">
        <v>209</v>
      </c>
      <c r="K6" s="312" t="s">
        <v>208</v>
      </c>
      <c r="L6" s="312" t="s">
        <v>207</v>
      </c>
      <c r="M6" s="312" t="s">
        <v>279</v>
      </c>
      <c r="N6" s="312" t="s">
        <v>278</v>
      </c>
      <c r="O6" s="319"/>
      <c r="P6" s="310" t="s">
        <v>32</v>
      </c>
      <c r="Q6" s="32" t="s">
        <v>31</v>
      </c>
      <c r="R6" s="314" t="s">
        <v>206</v>
      </c>
      <c r="S6" s="314" t="s">
        <v>277</v>
      </c>
    </row>
    <row r="7" spans="1:19" s="141" customFormat="1" ht="84">
      <c r="A7" s="313"/>
      <c r="B7" s="313"/>
      <c r="C7" s="313"/>
      <c r="D7" s="313"/>
      <c r="E7" s="313"/>
      <c r="F7" s="313"/>
      <c r="G7" s="313"/>
      <c r="H7" s="34" t="s">
        <v>23</v>
      </c>
      <c r="I7" s="34" t="s">
        <v>204</v>
      </c>
      <c r="J7" s="313"/>
      <c r="K7" s="313"/>
      <c r="L7" s="313"/>
      <c r="M7" s="313"/>
      <c r="N7" s="313"/>
      <c r="O7" s="313"/>
      <c r="P7" s="314"/>
      <c r="Q7" s="33" t="s">
        <v>26</v>
      </c>
      <c r="R7" s="314"/>
      <c r="S7" s="314"/>
    </row>
    <row r="8" spans="1:19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</row>
    <row r="9" spans="1:21" ht="48.75" customHeight="1">
      <c r="A9" s="323" t="s">
        <v>276</v>
      </c>
      <c r="B9" s="323"/>
      <c r="C9" s="323"/>
      <c r="D9" s="136"/>
      <c r="E9" s="130">
        <f aca="true" t="shared" si="0" ref="E9:S9">SUM(E10:E14)</f>
        <v>504400</v>
      </c>
      <c r="F9" s="130">
        <f t="shared" si="0"/>
        <v>271772</v>
      </c>
      <c r="G9" s="130">
        <f t="shared" si="0"/>
        <v>271772</v>
      </c>
      <c r="H9" s="130">
        <f t="shared" si="0"/>
        <v>8400</v>
      </c>
      <c r="I9" s="130">
        <f t="shared" si="0"/>
        <v>0</v>
      </c>
      <c r="J9" s="130">
        <f t="shared" si="0"/>
        <v>263372</v>
      </c>
      <c r="K9" s="130">
        <f t="shared" si="0"/>
        <v>0</v>
      </c>
      <c r="L9" s="130">
        <f t="shared" si="0"/>
        <v>0</v>
      </c>
      <c r="M9" s="130">
        <f t="shared" si="0"/>
        <v>0</v>
      </c>
      <c r="N9" s="130">
        <f t="shared" si="0"/>
        <v>0</v>
      </c>
      <c r="O9" s="130">
        <f t="shared" si="0"/>
        <v>0</v>
      </c>
      <c r="P9" s="130">
        <f t="shared" si="0"/>
        <v>0</v>
      </c>
      <c r="Q9" s="130">
        <f t="shared" si="0"/>
        <v>0</v>
      </c>
      <c r="R9" s="130">
        <f t="shared" si="0"/>
        <v>0</v>
      </c>
      <c r="S9" s="130">
        <f t="shared" si="0"/>
        <v>0</v>
      </c>
      <c r="U9" s="139"/>
    </row>
    <row r="10" spans="1:19" ht="29.25" customHeight="1">
      <c r="A10" s="134" t="s">
        <v>275</v>
      </c>
      <c r="B10" s="135">
        <v>852</v>
      </c>
      <c r="C10" s="135">
        <v>85201</v>
      </c>
      <c r="D10" s="41">
        <v>2320</v>
      </c>
      <c r="E10" s="132">
        <v>439000</v>
      </c>
      <c r="F10" s="132">
        <f>G10</f>
        <v>150000</v>
      </c>
      <c r="G10" s="132">
        <f>H10+I10+J10+K10+L10+M10+N10</f>
        <v>150000</v>
      </c>
      <c r="H10" s="132">
        <v>0</v>
      </c>
      <c r="I10" s="132">
        <v>0</v>
      </c>
      <c r="J10" s="132">
        <v>150000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7">
        <v>0</v>
      </c>
      <c r="Q10" s="137">
        <v>0</v>
      </c>
      <c r="R10" s="137">
        <v>0</v>
      </c>
      <c r="S10" s="137">
        <v>0</v>
      </c>
    </row>
    <row r="11" spans="1:19" ht="12.75">
      <c r="A11" s="134" t="s">
        <v>274</v>
      </c>
      <c r="B11" s="135">
        <v>852</v>
      </c>
      <c r="C11" s="135">
        <v>85204</v>
      </c>
      <c r="D11" s="41">
        <v>2320</v>
      </c>
      <c r="E11" s="132">
        <v>57000</v>
      </c>
      <c r="F11" s="132">
        <f>G11</f>
        <v>60000</v>
      </c>
      <c r="G11" s="132">
        <f>H11+I11+J11+K11+L11+M11+N11</f>
        <v>60000</v>
      </c>
      <c r="H11" s="132">
        <v>0</v>
      </c>
      <c r="I11" s="132">
        <v>0</v>
      </c>
      <c r="J11" s="132">
        <v>60000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7">
        <v>0</v>
      </c>
      <c r="Q11" s="137">
        <v>0</v>
      </c>
      <c r="R11" s="137">
        <v>0</v>
      </c>
      <c r="S11" s="137">
        <v>0</v>
      </c>
    </row>
    <row r="12" spans="1:19" s="138" customFormat="1" ht="24.75" customHeight="1">
      <c r="A12" s="134" t="s">
        <v>273</v>
      </c>
      <c r="B12" s="135">
        <v>853</v>
      </c>
      <c r="C12" s="135">
        <v>85321</v>
      </c>
      <c r="D12" s="41">
        <v>2320</v>
      </c>
      <c r="E12" s="132">
        <v>8400</v>
      </c>
      <c r="F12" s="132">
        <f>G12</f>
        <v>8400</v>
      </c>
      <c r="G12" s="132">
        <f>H12+I12+J12+K12+L12+M12+N12</f>
        <v>8400</v>
      </c>
      <c r="H12" s="132">
        <v>8400</v>
      </c>
      <c r="I12" s="132"/>
      <c r="J12" s="132"/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7">
        <v>0</v>
      </c>
      <c r="Q12" s="137">
        <v>0</v>
      </c>
      <c r="R12" s="137">
        <v>0</v>
      </c>
      <c r="S12" s="137">
        <v>0</v>
      </c>
    </row>
    <row r="13" spans="1:19" ht="12.75">
      <c r="A13" s="134" t="s">
        <v>272</v>
      </c>
      <c r="B13" s="135">
        <v>853</v>
      </c>
      <c r="C13" s="135">
        <v>85311</v>
      </c>
      <c r="D13" s="41">
        <v>2580</v>
      </c>
      <c r="E13" s="137">
        <v>0</v>
      </c>
      <c r="F13" s="132">
        <f>G13</f>
        <v>21372</v>
      </c>
      <c r="G13" s="132">
        <f>H13+I13+J13+K13+L13+M13+N13</f>
        <v>21372</v>
      </c>
      <c r="H13" s="132">
        <v>0</v>
      </c>
      <c r="I13" s="132">
        <v>0</v>
      </c>
      <c r="J13" s="132">
        <v>21372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7">
        <v>0</v>
      </c>
      <c r="Q13" s="137">
        <v>0</v>
      </c>
      <c r="R13" s="137">
        <v>0</v>
      </c>
      <c r="S13" s="137">
        <v>0</v>
      </c>
    </row>
    <row r="14" spans="1:19" ht="18" customHeight="1">
      <c r="A14" s="134" t="s">
        <v>271</v>
      </c>
      <c r="B14" s="135">
        <v>921</v>
      </c>
      <c r="C14" s="135">
        <v>92116</v>
      </c>
      <c r="D14" s="41">
        <v>2310</v>
      </c>
      <c r="E14" s="137">
        <v>0</v>
      </c>
      <c r="F14" s="132">
        <f>G14</f>
        <v>32000</v>
      </c>
      <c r="G14" s="132">
        <f>H14+I14+J14+K14+L14+M14+N14</f>
        <v>32000</v>
      </c>
      <c r="H14" s="132">
        <v>0</v>
      </c>
      <c r="I14" s="132">
        <v>0</v>
      </c>
      <c r="J14" s="132">
        <v>32000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7">
        <v>0</v>
      </c>
      <c r="Q14" s="132"/>
      <c r="R14" s="137">
        <v>0</v>
      </c>
      <c r="S14" s="137">
        <v>0</v>
      </c>
    </row>
    <row r="15" spans="1:19" ht="55.5" customHeight="1">
      <c r="A15" s="323" t="s">
        <v>270</v>
      </c>
      <c r="B15" s="323"/>
      <c r="C15" s="323"/>
      <c r="D15" s="136"/>
      <c r="E15" s="156">
        <f>E16+E17+E18+E20+E21+E19</f>
        <v>1725603</v>
      </c>
      <c r="F15" s="156">
        <f>F16+F17+F18+F20+F21+F19</f>
        <v>8187666</v>
      </c>
      <c r="G15" s="156">
        <f aca="true" t="shared" si="1" ref="G15:N15">G16+G17+G18</f>
        <v>0</v>
      </c>
      <c r="H15" s="156">
        <f t="shared" si="1"/>
        <v>0</v>
      </c>
      <c r="I15" s="156">
        <f t="shared" si="1"/>
        <v>0</v>
      </c>
      <c r="J15" s="156">
        <f t="shared" si="1"/>
        <v>0</v>
      </c>
      <c r="K15" s="156">
        <f t="shared" si="1"/>
        <v>0</v>
      </c>
      <c r="L15" s="156">
        <f t="shared" si="1"/>
        <v>0</v>
      </c>
      <c r="M15" s="156">
        <f t="shared" si="1"/>
        <v>0</v>
      </c>
      <c r="N15" s="156">
        <f t="shared" si="1"/>
        <v>0</v>
      </c>
      <c r="O15" s="156">
        <f>O16+O17+O18+O20+O21+O19</f>
        <v>8187666</v>
      </c>
      <c r="P15" s="156">
        <f>P16+P17+P18+P20+P21+P19</f>
        <v>8187666</v>
      </c>
      <c r="Q15" s="130">
        <f>Q16+Q17+Q18+Q19</f>
        <v>1744804</v>
      </c>
      <c r="R15" s="130">
        <f>R16+R17+R18</f>
        <v>0</v>
      </c>
      <c r="S15" s="130">
        <f>S16+S17+S18</f>
        <v>0</v>
      </c>
    </row>
    <row r="16" spans="1:19" ht="27.75" customHeight="1">
      <c r="A16" s="134" t="s">
        <v>269</v>
      </c>
      <c r="B16" s="135">
        <v>600</v>
      </c>
      <c r="C16" s="135">
        <v>60014</v>
      </c>
      <c r="D16" s="41" t="s">
        <v>251</v>
      </c>
      <c r="E16" s="157">
        <v>485261</v>
      </c>
      <c r="F16" s="157">
        <f>O16</f>
        <v>970522</v>
      </c>
      <c r="G16" s="157"/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f>P16</f>
        <v>970522</v>
      </c>
      <c r="P16" s="157">
        <v>970522</v>
      </c>
      <c r="Q16" s="132">
        <v>0</v>
      </c>
      <c r="R16" s="132">
        <v>0</v>
      </c>
      <c r="S16" s="132">
        <v>0</v>
      </c>
    </row>
    <row r="17" spans="1:19" ht="36.75" customHeight="1">
      <c r="A17" s="134" t="s">
        <v>268</v>
      </c>
      <c r="B17" s="135">
        <v>600</v>
      </c>
      <c r="C17" s="135">
        <v>60014</v>
      </c>
      <c r="D17" s="41" t="s">
        <v>251</v>
      </c>
      <c r="E17" s="132">
        <v>405789</v>
      </c>
      <c r="F17" s="132">
        <f>O17</f>
        <v>811577</v>
      </c>
      <c r="G17" s="132"/>
      <c r="H17" s="132"/>
      <c r="I17" s="132">
        <v>0</v>
      </c>
      <c r="J17" s="132"/>
      <c r="K17" s="132"/>
      <c r="L17" s="132"/>
      <c r="M17" s="132"/>
      <c r="N17" s="132"/>
      <c r="O17" s="132">
        <f>P17</f>
        <v>811577</v>
      </c>
      <c r="P17" s="132">
        <v>811577</v>
      </c>
      <c r="Q17" s="132"/>
      <c r="R17" s="132"/>
      <c r="S17" s="132"/>
    </row>
    <row r="18" spans="1:19" ht="33.75" customHeight="1">
      <c r="A18" s="134" t="s">
        <v>267</v>
      </c>
      <c r="B18" s="133">
        <v>600</v>
      </c>
      <c r="C18" s="133">
        <v>60078</v>
      </c>
      <c r="D18" s="41" t="s">
        <v>251</v>
      </c>
      <c r="E18" s="132">
        <v>99053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</row>
    <row r="19" spans="1:19" ht="42.75" customHeight="1">
      <c r="A19" s="158" t="s">
        <v>291</v>
      </c>
      <c r="B19" s="159">
        <v>600</v>
      </c>
      <c r="C19" s="159">
        <v>60014</v>
      </c>
      <c r="D19" s="160" t="s">
        <v>251</v>
      </c>
      <c r="E19" s="157">
        <v>500000</v>
      </c>
      <c r="F19" s="157">
        <v>2805567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2805567</v>
      </c>
      <c r="P19" s="157">
        <v>2805567</v>
      </c>
      <c r="Q19" s="157">
        <v>1744804</v>
      </c>
      <c r="R19" s="157">
        <v>0</v>
      </c>
      <c r="S19" s="157">
        <v>0</v>
      </c>
    </row>
    <row r="20" spans="1:19" ht="142.5" customHeight="1">
      <c r="A20" s="161" t="s">
        <v>217</v>
      </c>
      <c r="B20" s="159">
        <v>600</v>
      </c>
      <c r="C20" s="159">
        <v>60014</v>
      </c>
      <c r="D20" s="160" t="s">
        <v>266</v>
      </c>
      <c r="E20" s="157">
        <v>235500</v>
      </c>
      <c r="F20" s="157">
        <v>3100000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3100000</v>
      </c>
      <c r="P20" s="157">
        <v>3100000</v>
      </c>
      <c r="Q20" s="157">
        <v>0</v>
      </c>
      <c r="R20" s="157">
        <v>0</v>
      </c>
      <c r="S20" s="157">
        <v>0</v>
      </c>
    </row>
    <row r="21" spans="1:19" ht="72" customHeight="1">
      <c r="A21" s="134" t="s">
        <v>265</v>
      </c>
      <c r="B21" s="133">
        <v>700</v>
      </c>
      <c r="C21" s="133">
        <v>70095</v>
      </c>
      <c r="D21" s="41" t="s">
        <v>251</v>
      </c>
      <c r="E21" s="132">
        <v>0</v>
      </c>
      <c r="F21" s="132">
        <v>500000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500000</v>
      </c>
      <c r="P21" s="132">
        <v>500000</v>
      </c>
      <c r="Q21" s="132">
        <v>0</v>
      </c>
      <c r="R21" s="132">
        <v>0</v>
      </c>
      <c r="S21" s="132">
        <v>0</v>
      </c>
    </row>
    <row r="22" spans="1:19" ht="16.5" customHeight="1">
      <c r="A22" s="321" t="s">
        <v>37</v>
      </c>
      <c r="B22" s="321"/>
      <c r="C22" s="321"/>
      <c r="D22" s="131"/>
      <c r="E22" s="156">
        <f aca="true" t="shared" si="2" ref="E22:K22">SUM(E9+E15)</f>
        <v>2230003</v>
      </c>
      <c r="F22" s="156">
        <f t="shared" si="2"/>
        <v>8459438</v>
      </c>
      <c r="G22" s="156">
        <f t="shared" si="2"/>
        <v>271772</v>
      </c>
      <c r="H22" s="156">
        <f t="shared" si="2"/>
        <v>8400</v>
      </c>
      <c r="I22" s="156">
        <f t="shared" si="2"/>
        <v>0</v>
      </c>
      <c r="J22" s="156">
        <f t="shared" si="2"/>
        <v>263372</v>
      </c>
      <c r="K22" s="156">
        <f t="shared" si="2"/>
        <v>0</v>
      </c>
      <c r="L22" s="156">
        <f>SUM(L9+L15+U16)</f>
        <v>0</v>
      </c>
      <c r="M22" s="156">
        <f aca="true" t="shared" si="3" ref="M22:S22">SUM(M9+M15)</f>
        <v>0</v>
      </c>
      <c r="N22" s="156">
        <f t="shared" si="3"/>
        <v>0</v>
      </c>
      <c r="O22" s="156">
        <f t="shared" si="3"/>
        <v>8187666</v>
      </c>
      <c r="P22" s="156">
        <f t="shared" si="3"/>
        <v>8187666</v>
      </c>
      <c r="Q22" s="130">
        <f t="shared" si="3"/>
        <v>1744804</v>
      </c>
      <c r="R22" s="130">
        <f t="shared" si="3"/>
        <v>0</v>
      </c>
      <c r="S22" s="130">
        <f t="shared" si="3"/>
        <v>0</v>
      </c>
    </row>
    <row r="24" ht="12.75">
      <c r="E24" s="129"/>
    </row>
    <row r="26" spans="5:9" ht="12.75">
      <c r="E26" s="129"/>
      <c r="F26" s="129"/>
      <c r="G26" s="129"/>
      <c r="H26" s="129"/>
      <c r="I26" s="129"/>
    </row>
  </sheetData>
  <sheetProtection/>
  <mergeCells count="24"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  <mergeCell ref="F4:F7"/>
    <mergeCell ref="K6:K7"/>
    <mergeCell ref="L6:L7"/>
    <mergeCell ref="H6:I6"/>
    <mergeCell ref="A22:C22"/>
    <mergeCell ref="G4:S4"/>
    <mergeCell ref="P5:S5"/>
    <mergeCell ref="M6:M7"/>
    <mergeCell ref="P6:P7"/>
    <mergeCell ref="G5:G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7
do uchwały Rady Powiatu w Opatowie nr XXXI.26.2013
z dnia 10 czerwca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2013-06-24T11:23:37Z</cp:lastPrinted>
  <dcterms:created xsi:type="dcterms:W3CDTF">2013-05-06T09:26:21Z</dcterms:created>
  <dcterms:modified xsi:type="dcterms:W3CDTF">2013-06-24T11:38:47Z</dcterms:modified>
  <cp:category/>
  <cp:version/>
  <cp:contentType/>
  <cp:contentStatus/>
</cp:coreProperties>
</file>