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<sst xmlns="http://schemas.openxmlformats.org/spreadsheetml/2006/main" count="803" uniqueCount="371">
  <si>
    <t>Dział</t>
  </si>
  <si>
    <t>Rozdział</t>
  </si>
  <si>
    <t>§</t>
  </si>
  <si>
    <t>Nazwa</t>
  </si>
  <si>
    <t>1</t>
  </si>
  <si>
    <t>2</t>
  </si>
  <si>
    <t>3</t>
  </si>
  <si>
    <t>4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</si>
  <si>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</si>
  <si>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</si>
  <si>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</si>
  <si>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</si>
  <si>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</si>
  <si>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</si>
  <si>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</si>
  <si>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</si>
  <si>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2117</t>
  </si>
  <si>
    <t>2119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</si>
  <si>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</si>
  <si>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</si>
  <si>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</si>
  <si>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</si>
  <si>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</si>
  <si>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</si>
  <si>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</si>
  <si>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</si>
  <si>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60014</t>
  </si>
  <si>
    <t>Drogi publiczne powiatowe</t>
  </si>
  <si>
    <t>0970</t>
  </si>
  <si>
    <t>Wpływy z różnych dochodów</t>
  </si>
  <si>
    <t>2130</t>
  </si>
  <si>
    <t>Dotacje celowe otrzymane z budżetu państwa na realizację bieżących zadań własnych powiatu</t>
  </si>
  <si>
    <t>2710</t>
  </si>
  <si>
    <t>Dotacja celowa otrzymana z tytułu pomocy finansowej udzielanej między jednostkami samorządu terytorialnego na dofinansowanie własnych zadań bieżących</t>
  </si>
  <si>
    <t>60078</t>
  </si>
  <si>
    <t>Usuwanie skutków klęsk żywiołowych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</si>
  <si>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</si>
  <si>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</si>
  <si>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</si>
  <si>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</si>
  <si>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</si>
  <si>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</si>
  <si>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</si>
  <si>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</si>
  <si>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0690</t>
  </si>
  <si>
    <t>Wpływy z różnych opłat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</si>
  <si>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</si>
  <si>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</si>
  <si>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</si>
  <si>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</si>
  <si>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</si>
  <si>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</si>
  <si>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</si>
  <si>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</si>
  <si>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</si>
  <si>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</si>
  <si>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</si>
  <si>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</si>
  <si>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</si>
  <si>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</si>
  <si>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</si>
  <si>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</si>
  <si>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</si>
  <si>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</si>
  <si>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</si>
  <si>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</si>
  <si>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</si>
  <si>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</si>
  <si>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</si>
  <si>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754</t>
  </si>
  <si>
    <t>Bezpieczeństwo publiczne i ochrona przeciwpożarowa</t>
  </si>
  <si>
    <t>75411</t>
  </si>
  <si>
    <t>Komendy powiatowe Państwowej Straży Pożarnej</t>
  </si>
  <si>
    <t>Pozostała działalność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</si>
  <si>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</si>
  <si>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</si>
  <si>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</si>
  <si>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0020</t>
  </si>
  <si>
    <t>Podatek dochodowy od osób prawnych</t>
  </si>
  <si>
    <t>75622</t>
  </si>
  <si>
    <t>0010</t>
  </si>
  <si>
    <t>Podatek dochodowy od osób fizycznych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</si>
  <si>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</si>
  <si>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</si>
  <si>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</si>
  <si>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</si>
  <si>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</si>
  <si>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</si>
  <si>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</si>
  <si>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</si>
  <si>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</si>
  <si>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</si>
  <si>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</si>
  <si>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Pozostałe odsetki</t>
  </si>
  <si>
    <t>75832</t>
  </si>
  <si>
    <t>Część równoważąca subwencji ogólnej dla powiatów</t>
  </si>
  <si>
    <t>801</t>
  </si>
  <si>
    <t>Oświata i wychowanie</t>
  </si>
  <si>
    <t>0960</t>
  </si>
  <si>
    <t>Otrzymane spadki, zapisy i darowizny w postaci pieniężnej</t>
  </si>
  <si>
    <t>80130</t>
  </si>
  <si>
    <t>Szkoły zawodowe</t>
  </si>
  <si>
    <t>0830</t>
  </si>
  <si>
    <t>Wpływy z usług</t>
  </si>
  <si>
    <t>80148</t>
  </si>
  <si>
    <t>Stołówki szkolne i przedszkolne</t>
  </si>
  <si>
    <t>80195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</si>
  <si>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</si>
  <si>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</si>
  <si>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</si>
  <si>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</si>
  <si>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</si>
  <si>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</si>
  <si>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</si>
  <si>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</si>
  <si>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</si>
  <si>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</si>
  <si>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</si>
  <si>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</si>
  <si>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85204</t>
  </si>
  <si>
    <t>Rodziny zastępcze</t>
  </si>
  <si>
    <t>85295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</si>
  <si>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</si>
  <si>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</si>
  <si>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</si>
  <si>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</si>
  <si>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</si>
  <si>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</si>
  <si>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2360</t>
  </si>
  <si>
    <t>Dochody jednostek samorządu terytorialnego związane z realizacją zadań z zakresu administracji rządowej oraz innych zadań zleconych ustawami</t>
  </si>
  <si>
    <t>85333</t>
  </si>
  <si>
    <t>Powiatowe urzędy pracy</t>
  </si>
  <si>
    <t>2690</t>
  </si>
  <si>
    <t>Środki z Funduszu Pracy otrzymane przez powiat z przeznaczeniem na finasowanie kosztów wynagrodzenia i składek na ubezpieczenia społeczne pracowników powiatowego urzędu pracy</t>
  </si>
  <si>
    <t>854</t>
  </si>
  <si>
    <t>Edukacyjna opieka wychowawcza</t>
  </si>
  <si>
    <t>85403</t>
  </si>
  <si>
    <t>Specjalne ośrodki szkolno-wychowawcze</t>
  </si>
  <si>
    <t>0680</t>
  </si>
  <si>
    <t>Wpływy od rodziców z tytułu odpłatności za utrzymanie dzieci (wychowanków) w placówkach opiekuńczo-wychowawczych i w rodzinach zastępczych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</si>
  <si>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</si>
  <si>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</si>
  <si>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</si>
  <si>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</si>
  <si>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majątkowe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</si>
  <si>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</si>
  <si>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</si>
  <si>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6300</t>
  </si>
  <si>
    <t>Dotacja celowa otrzymana z tytułu pomocy finansowej udzielanej między jednostkami samorządu terytorialnego na dofinansowanie własnych zadań inwestycyjnych i zakupów inwestycyjnych</t>
  </si>
  <si>
    <t>0870</t>
  </si>
  <si>
    <t>Wpływy ze sprzedaży składników majątkowych</t>
  </si>
  <si>
    <t>720</t>
  </si>
  <si>
    <t>Informatyka</t>
  </si>
  <si>
    <t>72095</t>
  </si>
  <si>
    <t>Ogółem:</t>
  </si>
  <si>
    <t>% wykonania</t>
  </si>
  <si>
    <t>0570</t>
  </si>
  <si>
    <t>2700</t>
  </si>
  <si>
    <t>85406</t>
  </si>
  <si>
    <t>Pozostale odsetki</t>
  </si>
  <si>
    <t>Poradnie psychologiczno-pedagogiczne,w tym poradnie specjalistyczne</t>
  </si>
  <si>
    <t>Grzywny,mandaty i inne kary pieniężne od osób fizycznych</t>
  </si>
  <si>
    <t>Plan (po zmianach)</t>
  </si>
  <si>
    <t>Zestawienie wykonania planu dochodów budżetowych Powiatu Opatowskiego                                    za I półrocze 2012 r.</t>
  </si>
  <si>
    <t>Wykonanie na 30.06.2012 r.</t>
  </si>
  <si>
    <t>6430</t>
  </si>
  <si>
    <t>Dotacje celowe otrzymane z budżetu państwa na realizację inwestycji i zakupów inwestycyjnych własnych powiatu</t>
  </si>
  <si>
    <t xml:space="preserve">Dotacje celowe w ramach programów finansowanych z udziałem środków europejskich oraz środków, o których mowa w art. 5 ust. 1 pkt 3 oraz ust. 3 pkt 5 i 6 ustawy, lub płatności w ramach budżetu środków europejskich </t>
  </si>
  <si>
    <t>01095</t>
  </si>
  <si>
    <t>75618</t>
  </si>
  <si>
    <t>Wpływy z innych opłat stanowiących dochody jednostek samorządu terytorialnego na podstawie ustaw</t>
  </si>
  <si>
    <t>0590</t>
  </si>
  <si>
    <t>Wpływy z opłat za koncesje i licencje</t>
  </si>
  <si>
    <t>Środki na dofinansowanie własnych zadań bieżących gmin (związków gmin), powiatów (związków powiatów), samorządów województw, pozyskane z innych źródeł</t>
  </si>
  <si>
    <t>Dotacje celowe w ramach programów finansowanych z udziałem środków europejskich oraz środków, o których mowa w art. 5 ust. 1 pkt 3 oraz ust. 3 pkt 5 i 6 ustawy, lub płatności w ramach budżetu środków europejskich</t>
  </si>
  <si>
    <t>0840</t>
  </si>
  <si>
    <t>Wpływy ze sprzedaży wyrobów</t>
  </si>
  <si>
    <t>85311</t>
  </si>
  <si>
    <t>Rehabilitacja zawodowa i społeczna osób niepełnosprawnych</t>
  </si>
  <si>
    <t>921</t>
  </si>
  <si>
    <t>92195</t>
  </si>
  <si>
    <t>Kultura i ochrona dziedzictwa narodowego</t>
  </si>
  <si>
    <t>Wydatki razem:</t>
  </si>
  <si>
    <t>Zadania w zakresie kultury fizycznej i sportu</t>
  </si>
  <si>
    <t>92605</t>
  </si>
  <si>
    <t>Kultura fizyczna i sport</t>
  </si>
  <si>
    <t>926</t>
  </si>
  <si>
    <t>Ochrona zabytków i opieka nad zabytkami</t>
  </si>
  <si>
    <t>92120</t>
  </si>
  <si>
    <t>Biblioteki</t>
  </si>
  <si>
    <t>92116</t>
  </si>
  <si>
    <t>Dokształcanie i doskonalenie nauczycieli</t>
  </si>
  <si>
    <t>85446</t>
  </si>
  <si>
    <t>Szkolne schroniska młodzieżowe</t>
  </si>
  <si>
    <t>85417</t>
  </si>
  <si>
    <t>Pomoc materialna dla uczniów</t>
  </si>
  <si>
    <t>85415</t>
  </si>
  <si>
    <t>Internaty i bursy szkolne</t>
  </si>
  <si>
    <t>85410</t>
  </si>
  <si>
    <t>Poradnie psychologiczno-pedagogiczne, w tym poradnie specjalistyczne</t>
  </si>
  <si>
    <t>85395</t>
  </si>
  <si>
    <t>Jednostki specjalistycznego poradnictwa, mieszkania chronione i ośrodki interwencji kryzysowej</t>
  </si>
  <si>
    <t>85220</t>
  </si>
  <si>
    <t>Powiatowe centra pomocy rodzinie</t>
  </si>
  <si>
    <t>85218</t>
  </si>
  <si>
    <t>85195</t>
  </si>
  <si>
    <t>80146</t>
  </si>
  <si>
    <t>Szkoły zawodowe specjalne</t>
  </si>
  <si>
    <t>80134</t>
  </si>
  <si>
    <t>Licea ogólnokształcące</t>
  </si>
  <si>
    <t>80120</t>
  </si>
  <si>
    <t>Gimnazja specjalne</t>
  </si>
  <si>
    <t>80111</t>
  </si>
  <si>
    <t>Szkoły podstawowe specjalne</t>
  </si>
  <si>
    <t>80102</t>
  </si>
  <si>
    <t>Rezerwy ogólne i celowe</t>
  </si>
  <si>
    <t>75818</t>
  </si>
  <si>
    <t>Rozliczenia z tytułu poręczeń i gwarancji udzielonych przez Skarb Państwa lub jednostkę samorządu terytorialnego</t>
  </si>
  <si>
    <t>75704</t>
  </si>
  <si>
    <t>Obsługa papierów wartościowych, kredytów i pożyczek jednostek samorządu terytorialnego</t>
  </si>
  <si>
    <t>75702</t>
  </si>
  <si>
    <t>Obsługa długu publicznego</t>
  </si>
  <si>
    <t>757</t>
  </si>
  <si>
    <t>75495</t>
  </si>
  <si>
    <t>Zarządzanie kryzysowe</t>
  </si>
  <si>
    <t>75421</t>
  </si>
  <si>
    <t>75095</t>
  </si>
  <si>
    <t>Promocja jednostek samorządu terytorialnego</t>
  </si>
  <si>
    <t>75075</t>
  </si>
  <si>
    <t>Rady powiatów</t>
  </si>
  <si>
    <t>75019</t>
  </si>
  <si>
    <t>Ośrodki dokumentacji geodezyjnej i kartograficznej</t>
  </si>
  <si>
    <t>71012</t>
  </si>
  <si>
    <t>Drogi publiczne wojewódzkie</t>
  </si>
  <si>
    <t>60013</t>
  </si>
  <si>
    <t>Nadzór nad gospodarką leśną</t>
  </si>
  <si>
    <t>02002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</si>
  <si>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</si>
  <si>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</si>
  <si>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</si>
  <si>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</si>
  <si>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</si>
  <si>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</si>
  <si>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</si>
  <si>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</si>
  <si>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</si>
  <si>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</si>
  <si>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</si>
  <si>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</si>
  <si>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</si>
  <si>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</si>
  <si>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</si>
  <si>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</si>
  <si>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</si>
  <si>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</si>
  <si>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</si>
  <si>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</si>
  <si>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</si>
  <si>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</si>
  <si>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</si>
  <si>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</si>
  <si>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</si>
  <si>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handlowego.</t>
  </si>
  <si>
    <t>w tym:</t>
  </si>
  <si>
    <t>inwestycje i zakupy inwestycyjne</t>
  </si>
  <si>
    <t>Wydatki 
majątkowe</t>
  </si>
  <si>
    <t>Wydatki 
bieżące</t>
  </si>
  <si>
    <t>Z tego</t>
  </si>
  <si>
    <t>Wydatki ogółem stan na 30.06.2012 r.</t>
  </si>
  <si>
    <t>Zestawienie wykonania planu wydatków budżetowych Powiatu Opatowskiego za I półrocze 2012 r.</t>
  </si>
  <si>
    <t>§ 995</t>
  </si>
  <si>
    <t>Rozchody z tytułu innych rozliczeń</t>
  </si>
  <si>
    <t>7.</t>
  </si>
  <si>
    <t>§ 982</t>
  </si>
  <si>
    <t>Wykup innych papierów wartościowych (obligacji komunalnych)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</si>
  <si>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</si>
  <si>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</si>
  <si>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</si>
  <si>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</si>
  <si>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</si>
  <si>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</si>
  <si>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</si>
  <si>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</si>
  <si>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</si>
  <si>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</si>
  <si>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</si>
  <si>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</si>
  <si>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</si>
  <si>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</si>
  <si>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</si>
  <si>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</si>
  <si>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Przelewy z rachunku lokat</t>
  </si>
  <si>
    <t>9.</t>
  </si>
  <si>
    <t>§ 950</t>
  </si>
  <si>
    <t>Inne źródła (wolne środki)</t>
  </si>
  <si>
    <t>8.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</si>
  <si>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</si>
  <si>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</si>
  <si>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</si>
  <si>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</si>
  <si>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</si>
  <si>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</si>
  <si>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</si>
  <si>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</si>
  <si>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</si>
  <si>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</si>
  <si>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</si>
  <si>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</si>
  <si>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</si>
  <si>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</si>
  <si>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Klasyfikacja
§</t>
  </si>
  <si>
    <t>Treść</t>
  </si>
  <si>
    <t>Lp.</t>
  </si>
  <si>
    <t>Wykonanie przychodów i rozchodów budżetu Powiatu Opatowskiego za I półrocze 2012 r.</t>
  </si>
  <si>
    <t>Ogółem</t>
  </si>
  <si>
    <t>Wydatki na programy finansowane z udziałem środków, o których mowa w art. 5 ust. 1 pkt 2 i 3</t>
  </si>
  <si>
    <t>Świadczenia na rzecz osób fizycznych;</t>
  </si>
  <si>
    <t>Dotacje na zadania bieżące</t>
  </si>
  <si>
    <t>Wydatki jednostek budżetowych</t>
  </si>
  <si>
    <t>z tego</t>
  </si>
  <si>
    <t>Wykonanie wydatków stan na 30.06.2012 r.</t>
  </si>
  <si>
    <t>Plan wydatków (po zmianach)</t>
  </si>
  <si>
    <t>Wykonanie dotacji stan na 30.06.2012r.</t>
  </si>
  <si>
    <t>Plan dotacji  (po zmianach)</t>
  </si>
  <si>
    <t>Wykonanie planu finansowego zadań z zakresu administracji rządowej i innych zadań zleconych ustawami budżetu Powiatu Opatowskiego za I półrocze 2012 r.</t>
  </si>
  <si>
    <t>Zestawienie zadań inwestycyjnych Powiatu Opatowskiego za I półrocze 2012 r.</t>
  </si>
  <si>
    <t>Nazwa zadania inwestycyjnego</t>
  </si>
  <si>
    <t>Plan po zmianach</t>
  </si>
  <si>
    <t xml:space="preserve">Dofinansowanie projektu budowlanego dla drogi nr 754 Ostrowiec Świętokrzyski - Solec nad Wisłą </t>
  </si>
  <si>
    <t>Odbudowa drogi powiatowej Nr 0717T na odcinku Piskrzyn - Baranówek w km 7+489-8+742 odc. dł. 1,253 km</t>
  </si>
  <si>
    <t>Odbudowa drogi powiatowej Nr 0701T gr. powiatu - Truskolasy - Opatów w km 6+631-7+671 o łącznej długości 1,040 km</t>
  </si>
  <si>
    <t>-</t>
  </si>
  <si>
    <t>Przebudowa drogi powiatowej Nr 0727T Opatów - Ćmielów w m. Rosochy w km 3+366-4+994 odc. dł. 1,628 km</t>
  </si>
  <si>
    <t>Przebudowa drogi powiatowej Nr 0733T Brzezie - Lipnik w m. Brzezie  i Nikisiałka Duża w km 0+000-1+600 odc. dł. 1,600 km</t>
  </si>
  <si>
    <t>Przebudowa drogi powiatowej Nr 0701T gr. powiatu - Truskolasy - Opatów w m. Zochcinek w km 11+210-11+870 odc. dł. 0,660 km</t>
  </si>
  <si>
    <t>Odbudowa drogi powiatowej Nr 0716T Baćkowice-Baranówek-Iwaniska w m. Baranówek w km. 3+230-4+766 odc. dł. 1,536 km</t>
  </si>
  <si>
    <t>Odbudowa drogi powiatowej nr 0701T gr. powiatu - Truskolasy - Opatów w m. Truskolasy w km 0+000-0+500 w m. Michałów w km 2+210-2+420 i w km 2+570-3+110, w m. Niemienice w km. 4+460-5+350 o łącznej dł. 2,140 km</t>
  </si>
  <si>
    <t>Przebudowa drogi powiatowej Nr 0763T Pawłowice (gr. woj. świętokrzyskiego) - Maruszów - Linów od km 7+100-7+800 odc. dł. 0,700 km</t>
  </si>
  <si>
    <t>Odbudowa drogi powiatowej Nr 0758T Bidziny-Smugi w m. Jasice i Smugi w km 3+552-5+520 odc. dł. 1,968 km</t>
  </si>
  <si>
    <t>Projekt ,,Termomodernizacja trzech budynków użyteczności publicznej na terenie Powiatu Opatowskiego''</t>
  </si>
  <si>
    <t>Zakup komputerów</t>
  </si>
  <si>
    <t>Projekt "e-świętokrzyskie Rozbudowa infrastruktury informatycznej JST"</t>
  </si>
  <si>
    <t>Projekt "e-świętokrzyskie Budowa Systemu Infrastruktury Informacji Przestrzennej"</t>
  </si>
  <si>
    <t>Zakup programów komputerowych i komputerów,</t>
  </si>
  <si>
    <t>Projekt ,,Wzrost jakości infrastruktury społecznej oraz inwestycje w dziedzictwo kulturowe, sport i turystykę"</t>
  </si>
  <si>
    <t>Objęcie udziałów w podwyższonym kapitale TOP MEDICUS Sp. z o.o. w Opatowie.</t>
  </si>
  <si>
    <t>Założenie klimatyzacji w budynku pralni i kuchni w DPS w Sobowie</t>
  </si>
  <si>
    <t>Zakup centrali telefonicznej dla DPS w Zochcinku</t>
  </si>
  <si>
    <t>Pozostałe inwestycje w zakresie odbudowy bądź przebudowy dróg będą realizowane w III i IV kwartale 2012 roku</t>
  </si>
  <si>
    <t>Zespół Szkół Nr 2 w Opatowie, ul. Sempołowskiej 1</t>
  </si>
  <si>
    <t>801       80148</t>
  </si>
  <si>
    <t>801       80120</t>
  </si>
  <si>
    <t>Zespół  Szkół w Ożarowie im.Marii-Skłodowskiej-Curie, Oś. Wzgórze 56</t>
  </si>
  <si>
    <t>801        80195</t>
  </si>
  <si>
    <t>801        80130</t>
  </si>
  <si>
    <t>Zespół  Szkół Nr 1 w Opatowie, ul.Słowackiego 56</t>
  </si>
  <si>
    <t>854      85417</t>
  </si>
  <si>
    <t>854      85410</t>
  </si>
  <si>
    <t>801           80195</t>
  </si>
  <si>
    <t>801  80130</t>
  </si>
  <si>
    <t>Stan środków pieniężnych na 30.06.2012 r.</t>
  </si>
  <si>
    <t>%</t>
  </si>
  <si>
    <t>Wykonanie dochodów stan na 30.06.2012 r.</t>
  </si>
  <si>
    <t>Plan dochodów (po zmianach)</t>
  </si>
  <si>
    <t>Stan środków pieniężnych na 01.01.2012 r.</t>
  </si>
  <si>
    <t>Nazwa jednostki budżetowej w której utworzono rachunek, o którym mowa w art. 223 ust.1 ustawy o finansach publicznych</t>
  </si>
  <si>
    <t>Dział rozdział</t>
  </si>
  <si>
    <t>Sprawozdanie z wykonania planu dochodów gromadzonych na wydzielonym rachunku jednostek budżetowych i wydatków nimi sfinansowanych za I półrocze 2012 roku.</t>
  </si>
  <si>
    <t>Zestawienie wykonania planu dotacji udzielonych z budżetu Powiatu Opatowskiego           za I półrocze 2012 r.</t>
  </si>
  <si>
    <t>Nazwa rozdziału</t>
  </si>
  <si>
    <t>Dotacje na zadania bieżące stan na 30.06.2012r.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</si>
</sst>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_ ;\-#,##0\ "/>
    <numFmt numFmtId="173" formatCode="_-* #,##0.00\ _z_ł_-;\-* #,##0.00\ _z_ł_-;_-* &quot;-&quot;\ _z_ł_-;_-@_-"/>
    <numFmt numFmtId="174" formatCode="#,##0.00_ ;\-#,##0.00\ "/>
  </numFmts>
  <fonts count="7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Times New Roman"/>
      <family val="1"/>
    </font>
    <font>
      <sz val="7"/>
      <color indexed="8"/>
      <name val="Arial"/>
      <family val="2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Arial"/>
      <family val="2"/>
    </font>
    <font>
      <sz val="6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vertAlign val="superscript"/>
      <sz val="12"/>
      <name val="Times New Roman CE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E"/>
      <family val="2"/>
    </font>
    <font>
      <sz val="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Arial CE"/>
      <family val="0"/>
    </font>
    <font>
      <sz val="10"/>
      <color indexed="8"/>
      <name val="Times New Roman"/>
      <family val="1"/>
    </font>
    <font>
      <sz val="5"/>
      <color indexed="8"/>
      <name val="Arial"/>
      <family val="2"/>
    </font>
    <font>
      <sz val="7"/>
      <color indexed="8"/>
      <name val="Czcionka tekstu podstawowego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0"/>
    </font>
    <font>
      <sz val="9"/>
      <name val="Times New Roman CE"/>
      <family val="1"/>
    </font>
    <font>
      <sz val="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5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8" fillId="27" borderId="1" applyNumberFormat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3" fillId="32" borderId="0" applyNumberFormat="0" applyBorder="0" applyAlignment="0" applyProtection="0"/>
  </cellStyleXfs>
  <cellXfs count="34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43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43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43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172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3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43" fontId="0" fillId="33" borderId="21" xfId="0" applyNumberFormat="1" applyFont="1" applyFill="1" applyBorder="1" applyAlignment="1" applyProtection="1">
      <alignment horizontal="center" vertical="center"/>
      <protection locked="0"/>
    </xf>
    <xf numFmtId="49" fontId="0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4" xfId="0" applyNumberFormat="1" applyFont="1" applyFill="1" applyBorder="1" applyAlignment="1" applyProtection="1">
      <alignment horizontal="left" vertical="center" wrapText="1"/>
      <protection locked="0"/>
    </xf>
    <xf numFmtId="43" fontId="0" fillId="34" borderId="20" xfId="0" applyNumberFormat="1" applyFont="1" applyFill="1" applyBorder="1" applyAlignment="1" applyProtection="1">
      <alignment horizontal="right" vertical="center" wrapText="1"/>
      <protection locked="0"/>
    </xf>
    <xf numFmtId="43" fontId="0" fillId="33" borderId="20" xfId="0" applyNumberFormat="1" applyFont="1" applyFill="1" applyBorder="1" applyAlignment="1" applyProtection="1">
      <alignment horizontal="center" vertical="center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4" xfId="0" applyNumberFormat="1" applyFont="1" applyFill="1" applyBorder="1" applyAlignment="1" applyProtection="1">
      <alignment horizontal="left" vertical="center" wrapText="1"/>
      <protection locked="0"/>
    </xf>
    <xf numFmtId="43" fontId="0" fillId="34" borderId="21" xfId="0" applyNumberFormat="1" applyFont="1" applyFill="1" applyBorder="1" applyAlignment="1" applyProtection="1">
      <alignment horizontal="right" vertical="center" wrapText="1"/>
      <protection locked="0"/>
    </xf>
    <xf numFmtId="43" fontId="0" fillId="33" borderId="20" xfId="0" applyNumberFormat="1" applyFont="1" applyFill="1" applyBorder="1" applyAlignment="1" applyProtection="1">
      <alignment horizontal="right" vertical="center" wrapText="1"/>
      <protection locked="0"/>
    </xf>
    <xf numFmtId="43" fontId="0" fillId="34" borderId="21" xfId="0" applyNumberFormat="1" applyFont="1" applyFill="1" applyBorder="1" applyAlignment="1" applyProtection="1">
      <alignment horizontal="left" vertical="center" wrapText="1"/>
      <protection locked="0"/>
    </xf>
    <xf numFmtId="43" fontId="0" fillId="33" borderId="21" xfId="0" applyNumberFormat="1" applyFont="1" applyFill="1" applyBorder="1" applyAlignment="1" applyProtection="1">
      <alignment horizontal="right" vertical="center"/>
      <protection locked="0"/>
    </xf>
    <xf numFmtId="43" fontId="0" fillId="34" borderId="25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4" xfId="0" applyNumberFormat="1" applyFont="1" applyFill="1" applyBorder="1" applyAlignment="1" applyProtection="1">
      <alignment horizontal="center" vertical="center" wrapText="1"/>
      <protection locked="0"/>
    </xf>
    <xf numFmtId="43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43" fontId="4" fillId="33" borderId="21" xfId="0" applyNumberFormat="1" applyFont="1" applyFill="1" applyBorder="1" applyAlignment="1" applyProtection="1">
      <alignment horizontal="center" vertical="center"/>
      <protection locked="0"/>
    </xf>
    <xf numFmtId="43" fontId="4" fillId="33" borderId="20" xfId="0" applyNumberFormat="1" applyFont="1" applyFill="1" applyBorder="1" applyAlignment="1" applyProtection="1">
      <alignment horizontal="center" vertical="center"/>
      <protection locked="0"/>
    </xf>
    <xf numFmtId="43" fontId="0" fillId="33" borderId="20" xfId="0" applyNumberFormat="1" applyFont="1" applyFill="1" applyBorder="1" applyAlignment="1" applyProtection="1">
      <alignment horizontal="left" vertical="center"/>
      <protection locked="0"/>
    </xf>
    <xf numFmtId="49" fontId="0" fillId="34" borderId="27" xfId="0" applyNumberFormat="1" applyFont="1" applyFill="1" applyBorder="1" applyAlignment="1" applyProtection="1">
      <alignment horizontal="left" vertical="center" wrapText="1"/>
      <protection locked="0"/>
    </xf>
    <xf numFmtId="43" fontId="0" fillId="34" borderId="28" xfId="0" applyNumberFormat="1" applyFont="1" applyFill="1" applyBorder="1" applyAlignment="1" applyProtection="1">
      <alignment horizontal="right" vertical="center" wrapText="1"/>
      <protection locked="0"/>
    </xf>
    <xf numFmtId="43" fontId="0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3" fontId="7" fillId="0" borderId="0" xfId="0" applyNumberFormat="1" applyFont="1" applyFill="1" applyBorder="1" applyAlignment="1" applyProtection="1">
      <alignment horizontal="left"/>
      <protection locked="0"/>
    </xf>
    <xf numFmtId="43" fontId="8" fillId="34" borderId="30" xfId="0" applyNumberFormat="1" applyFont="1" applyFill="1" applyBorder="1" applyAlignment="1" applyProtection="1">
      <alignment horizontal="right" vertical="center" wrapText="1"/>
      <protection locked="0"/>
    </xf>
    <xf numFmtId="43" fontId="9" fillId="34" borderId="31" xfId="0" applyNumberFormat="1" applyFont="1" applyFill="1" applyBorder="1" applyAlignment="1" applyProtection="1">
      <alignment horizontal="right" vertical="center" wrapText="1"/>
      <protection locked="0"/>
    </xf>
    <xf numFmtId="43" fontId="8" fillId="34" borderId="32" xfId="0" applyNumberFormat="1" applyFont="1" applyFill="1" applyBorder="1" applyAlignment="1" applyProtection="1">
      <alignment horizontal="right" vertical="center" wrapText="1"/>
      <protection locked="0"/>
    </xf>
    <xf numFmtId="43" fontId="9" fillId="34" borderId="32" xfId="0" applyNumberFormat="1" applyFont="1" applyFill="1" applyBorder="1" applyAlignment="1" applyProtection="1">
      <alignment horizontal="right" vertical="center" wrapText="1"/>
      <protection locked="0"/>
    </xf>
    <xf numFmtId="43" fontId="10" fillId="34" borderId="33" xfId="0" applyNumberFormat="1" applyFont="1" applyFill="1" applyBorder="1" applyAlignment="1" applyProtection="1">
      <alignment horizontal="right" vertical="center" wrapText="1"/>
      <protection locked="0"/>
    </xf>
    <xf numFmtId="43" fontId="10" fillId="34" borderId="34" xfId="0" applyNumberFormat="1" applyFont="1" applyFill="1" applyBorder="1" applyAlignment="1" applyProtection="1">
      <alignment horizontal="right" vertical="center" wrapText="1"/>
      <protection locked="0"/>
    </xf>
    <xf numFmtId="43" fontId="10" fillId="34" borderId="35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35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3" fontId="9" fillId="34" borderId="36" xfId="0" applyNumberFormat="1" applyFont="1" applyFill="1" applyBorder="1" applyAlignment="1" applyProtection="1">
      <alignment horizontal="right" vertical="center" wrapText="1"/>
      <protection locked="0"/>
    </xf>
    <xf numFmtId="43" fontId="9" fillId="34" borderId="23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23" xfId="0" applyNumberFormat="1" applyFont="1" applyFill="1" applyBorder="1" applyAlignment="1" applyProtection="1">
      <alignment horizontal="center" vertical="top" wrapText="1"/>
      <protection locked="0"/>
    </xf>
    <xf numFmtId="43" fontId="10" fillId="34" borderId="21" xfId="0" applyNumberFormat="1" applyFont="1" applyFill="1" applyBorder="1" applyAlignment="1" applyProtection="1">
      <alignment horizontal="right" vertical="center" wrapText="1"/>
      <protection locked="0"/>
    </xf>
    <xf numFmtId="43" fontId="10" fillId="34" borderId="24" xfId="0" applyNumberFormat="1" applyFont="1" applyFill="1" applyBorder="1" applyAlignment="1" applyProtection="1">
      <alignment horizontal="right" vertical="center" wrapText="1"/>
      <protection locked="0"/>
    </xf>
    <xf numFmtId="43" fontId="10" fillId="34" borderId="23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23" xfId="0" applyNumberFormat="1" applyFont="1" applyFill="1" applyBorder="1" applyAlignment="1" applyProtection="1">
      <alignment horizontal="center" vertical="top" wrapText="1"/>
      <protection locked="0"/>
    </xf>
    <xf numFmtId="43" fontId="12" fillId="34" borderId="21" xfId="0" applyNumberFormat="1" applyFont="1" applyFill="1" applyBorder="1" applyAlignment="1" applyProtection="1">
      <alignment horizontal="right" vertical="center" wrapText="1"/>
      <protection locked="0"/>
    </xf>
    <xf numFmtId="43" fontId="12" fillId="34" borderId="23" xfId="0" applyNumberFormat="1" applyFont="1" applyFill="1" applyBorder="1" applyAlignment="1" applyProtection="1">
      <alignment horizontal="right" vertical="center" wrapText="1"/>
      <protection locked="0"/>
    </xf>
    <xf numFmtId="43" fontId="8" fillId="34" borderId="36" xfId="0" applyNumberFormat="1" applyFont="1" applyFill="1" applyBorder="1" applyAlignment="1" applyProtection="1">
      <alignment horizontal="right" vertical="center" wrapText="1"/>
      <protection locked="0"/>
    </xf>
    <xf numFmtId="43" fontId="8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1" fillId="33" borderId="37" xfId="0" applyNumberFormat="1" applyFont="1" applyFill="1" applyBorder="1" applyAlignment="1" applyProtection="1">
      <alignment horizontal="center" vertical="top" wrapText="1"/>
      <protection locked="0"/>
    </xf>
    <xf numFmtId="43" fontId="9" fillId="34" borderId="38" xfId="0" applyNumberFormat="1" applyFont="1" applyFill="1" applyBorder="1" applyAlignment="1" applyProtection="1">
      <alignment horizontal="right" vertical="center" wrapText="1"/>
      <protection locked="0"/>
    </xf>
    <xf numFmtId="43" fontId="9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39" xfId="0" applyNumberFormat="1" applyFont="1" applyFill="1" applyBorder="1" applyAlignment="1" applyProtection="1">
      <alignment horizontal="center" vertical="top" wrapText="1"/>
      <protection locked="0"/>
    </xf>
    <xf numFmtId="43" fontId="10" fillId="34" borderId="20" xfId="0" applyNumberFormat="1" applyFont="1" applyFill="1" applyBorder="1" applyAlignment="1" applyProtection="1">
      <alignment horizontal="right" vertical="center" wrapText="1"/>
      <protection locked="0"/>
    </xf>
    <xf numFmtId="43" fontId="10" fillId="34" borderId="17" xfId="0" applyNumberFormat="1" applyFont="1" applyFill="1" applyBorder="1" applyAlignment="1" applyProtection="1">
      <alignment horizontal="right" vertical="center" wrapText="1"/>
      <protection locked="0"/>
    </xf>
    <xf numFmtId="43" fontId="9" fillId="34" borderId="40" xfId="0" applyNumberFormat="1" applyFont="1" applyFill="1" applyBorder="1" applyAlignment="1" applyProtection="1">
      <alignment horizontal="right" vertical="center" wrapText="1"/>
      <protection locked="0"/>
    </xf>
    <xf numFmtId="43" fontId="9" fillId="34" borderId="21" xfId="0" applyNumberFormat="1" applyFont="1" applyFill="1" applyBorder="1" applyAlignment="1" applyProtection="1">
      <alignment horizontal="right" vertical="center" wrapText="1"/>
      <protection locked="0"/>
    </xf>
    <xf numFmtId="43" fontId="9" fillId="34" borderId="34" xfId="0" applyNumberFormat="1" applyFont="1" applyFill="1" applyBorder="1" applyAlignment="1" applyProtection="1">
      <alignment horizontal="right" vertical="center" wrapText="1"/>
      <protection locked="0"/>
    </xf>
    <xf numFmtId="43" fontId="9" fillId="34" borderId="20" xfId="0" applyNumberFormat="1" applyFont="1" applyFill="1" applyBorder="1" applyAlignment="1" applyProtection="1">
      <alignment horizontal="right" vertical="center" wrapText="1"/>
      <protection locked="0"/>
    </xf>
    <xf numFmtId="43" fontId="9" fillId="34" borderId="24" xfId="0" applyNumberFormat="1" applyFont="1" applyFill="1" applyBorder="1" applyAlignment="1" applyProtection="1">
      <alignment horizontal="right" vertical="center" wrapText="1"/>
      <protection locked="0"/>
    </xf>
    <xf numFmtId="43" fontId="9" fillId="34" borderId="35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6" xfId="0" applyNumberFormat="1" applyFont="1" applyFill="1" applyBorder="1" applyAlignment="1" applyProtection="1">
      <alignment horizontal="center" vertical="top" wrapText="1"/>
      <protection locked="0"/>
    </xf>
    <xf numFmtId="49" fontId="12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42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4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57" fillId="0" borderId="0" xfId="49" applyAlignment="1">
      <alignment vertical="center"/>
      <protection/>
    </xf>
    <xf numFmtId="0" fontId="16" fillId="0" borderId="0" xfId="49" applyFont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>
      <alignment/>
      <protection/>
    </xf>
    <xf numFmtId="0" fontId="57" fillId="33" borderId="0" xfId="49" applyFill="1" applyAlignment="1">
      <alignment vertical="center"/>
      <protection/>
    </xf>
    <xf numFmtId="0" fontId="57" fillId="33" borderId="0" xfId="49" applyFill="1" applyBorder="1" applyAlignment="1">
      <alignment vertical="center"/>
      <protection/>
    </xf>
    <xf numFmtId="0" fontId="57" fillId="33" borderId="0" xfId="49" applyFill="1" applyBorder="1" applyAlignment="1">
      <alignment horizontal="center" vertical="center"/>
      <protection/>
    </xf>
    <xf numFmtId="173" fontId="18" fillId="33" borderId="20" xfId="49" applyNumberFormat="1" applyFont="1" applyFill="1" applyBorder="1" applyAlignment="1">
      <alignment horizontal="center" vertical="center"/>
      <protection/>
    </xf>
    <xf numFmtId="173" fontId="19" fillId="33" borderId="20" xfId="49" applyNumberFormat="1" applyFont="1" applyFill="1" applyBorder="1" applyAlignment="1">
      <alignment horizontal="center" vertical="center"/>
      <protection/>
    </xf>
    <xf numFmtId="0" fontId="19" fillId="33" borderId="20" xfId="49" applyFont="1" applyFill="1" applyBorder="1" applyAlignment="1">
      <alignment horizontal="center" vertical="center"/>
      <protection/>
    </xf>
    <xf numFmtId="0" fontId="19" fillId="33" borderId="20" xfId="49" applyFont="1" applyFill="1" applyBorder="1" applyAlignment="1">
      <alignment vertical="center"/>
      <protection/>
    </xf>
    <xf numFmtId="0" fontId="19" fillId="33" borderId="20" xfId="49" applyFont="1" applyFill="1" applyBorder="1" applyAlignment="1">
      <alignment vertical="center" wrapText="1"/>
      <protection/>
    </xf>
    <xf numFmtId="0" fontId="20" fillId="0" borderId="0" xfId="49" applyFont="1" applyAlignment="1">
      <alignment vertical="center"/>
      <protection/>
    </xf>
    <xf numFmtId="0" fontId="21" fillId="33" borderId="20" xfId="49" applyFont="1" applyFill="1" applyBorder="1" applyAlignment="1">
      <alignment horizontal="center" vertical="center"/>
      <protection/>
    </xf>
    <xf numFmtId="0" fontId="25" fillId="0" borderId="0" xfId="49" applyFont="1" applyAlignment="1">
      <alignment vertical="center"/>
      <protection/>
    </xf>
    <xf numFmtId="0" fontId="22" fillId="0" borderId="0" xfId="49" applyFont="1" applyAlignment="1">
      <alignment vertical="center"/>
      <protection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3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43" fontId="9" fillId="34" borderId="32" xfId="0" applyNumberFormat="1" applyFont="1" applyFill="1" applyBorder="1" applyAlignment="1" applyProtection="1">
      <alignment horizontal="center" vertical="center" wrapText="1"/>
      <protection locked="0"/>
    </xf>
    <xf numFmtId="43" fontId="9" fillId="34" borderId="32" xfId="0" applyNumberFormat="1" applyFont="1" applyFill="1" applyBorder="1" applyAlignment="1" applyProtection="1">
      <alignment horizontal="right" vertical="center"/>
      <protection locked="0"/>
    </xf>
    <xf numFmtId="43" fontId="9" fillId="34" borderId="32" xfId="0" applyNumberFormat="1" applyFont="1" applyFill="1" applyBorder="1" applyAlignment="1" applyProtection="1">
      <alignment horizontal="left" vertical="center"/>
      <protection locked="0"/>
    </xf>
    <xf numFmtId="43" fontId="9" fillId="34" borderId="31" xfId="0" applyNumberFormat="1" applyFont="1" applyFill="1" applyBorder="1" applyAlignment="1" applyProtection="1">
      <alignment horizontal="left" vertical="center"/>
      <protection locked="0"/>
    </xf>
    <xf numFmtId="43" fontId="10" fillId="34" borderId="33" xfId="0" applyNumberFormat="1" applyFont="1" applyFill="1" applyBorder="1" applyAlignment="1" applyProtection="1">
      <alignment horizontal="right" vertical="center"/>
      <protection locked="0"/>
    </xf>
    <xf numFmtId="43" fontId="10" fillId="34" borderId="34" xfId="0" applyNumberFormat="1" applyFont="1" applyFill="1" applyBorder="1" applyAlignment="1" applyProtection="1">
      <alignment horizontal="right" vertical="center"/>
      <protection locked="0"/>
    </xf>
    <xf numFmtId="43" fontId="10" fillId="34" borderId="35" xfId="0" applyNumberFormat="1" applyFont="1" applyFill="1" applyBorder="1" applyAlignment="1" applyProtection="1">
      <alignment horizontal="right" vertical="center"/>
      <protection locked="0"/>
    </xf>
    <xf numFmtId="43" fontId="10" fillId="34" borderId="47" xfId="0" applyNumberFormat="1" applyFont="1" applyFill="1" applyBorder="1" applyAlignment="1" applyProtection="1">
      <alignment horizontal="left" vertical="center"/>
      <protection locked="0"/>
    </xf>
    <xf numFmtId="43" fontId="10" fillId="34" borderId="34" xfId="0" applyNumberFormat="1" applyFont="1" applyFill="1" applyBorder="1" applyAlignment="1" applyProtection="1">
      <alignment horizontal="left" vertical="center"/>
      <protection locked="0"/>
    </xf>
    <xf numFmtId="43" fontId="10" fillId="34" borderId="35" xfId="0" applyNumberFormat="1" applyFont="1" applyFill="1" applyBorder="1" applyAlignment="1" applyProtection="1">
      <alignment horizontal="left" vertical="center"/>
      <protection locked="0"/>
    </xf>
    <xf numFmtId="43" fontId="9" fillId="34" borderId="35" xfId="0" applyNumberFormat="1" applyFont="1" applyFill="1" applyBorder="1" applyAlignment="1" applyProtection="1">
      <alignment horizontal="center" vertical="top" wrapText="1"/>
      <protection locked="0"/>
    </xf>
    <xf numFmtId="43" fontId="9" fillId="34" borderId="48" xfId="0" applyNumberFormat="1" applyFont="1" applyFill="1" applyBorder="1" applyAlignment="1" applyProtection="1">
      <alignment horizontal="center" vertical="top" wrapText="1"/>
      <protection locked="0"/>
    </xf>
    <xf numFmtId="43" fontId="10" fillId="33" borderId="49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3" fontId="9" fillId="34" borderId="36" xfId="0" applyNumberFormat="1" applyFont="1" applyFill="1" applyBorder="1" applyAlignment="1" applyProtection="1">
      <alignment horizontal="right" vertical="center"/>
      <protection locked="0"/>
    </xf>
    <xf numFmtId="43" fontId="9" fillId="34" borderId="23" xfId="0" applyNumberFormat="1" applyFont="1" applyFill="1" applyBorder="1" applyAlignment="1" applyProtection="1">
      <alignment horizontal="right" vertical="center"/>
      <protection locked="0"/>
    </xf>
    <xf numFmtId="43" fontId="9" fillId="34" borderId="16" xfId="0" applyNumberFormat="1" applyFont="1" applyFill="1" applyBorder="1" applyAlignment="1" applyProtection="1">
      <alignment horizontal="left" vertical="center"/>
      <protection locked="0"/>
    </xf>
    <xf numFmtId="43" fontId="9" fillId="34" borderId="23" xfId="0" applyNumberFormat="1" applyFont="1" applyFill="1" applyBorder="1" applyAlignment="1" applyProtection="1">
      <alignment horizontal="left" vertical="center"/>
      <protection locked="0"/>
    </xf>
    <xf numFmtId="43" fontId="9" fillId="34" borderId="24" xfId="0" applyNumberFormat="1" applyFont="1" applyFill="1" applyBorder="1" applyAlignment="1" applyProtection="1">
      <alignment horizontal="left" vertical="center"/>
      <protection locked="0"/>
    </xf>
    <xf numFmtId="43" fontId="9" fillId="34" borderId="23" xfId="0" applyNumberFormat="1" applyFont="1" applyFill="1" applyBorder="1" applyAlignment="1" applyProtection="1">
      <alignment horizontal="center" vertical="top" wrapText="1"/>
      <protection locked="0"/>
    </xf>
    <xf numFmtId="43" fontId="9" fillId="34" borderId="50" xfId="0" applyNumberFormat="1" applyFont="1" applyFill="1" applyBorder="1" applyAlignment="1" applyProtection="1">
      <alignment horizontal="center" vertical="top" wrapText="1"/>
      <protection locked="0"/>
    </xf>
    <xf numFmtId="49" fontId="9" fillId="33" borderId="51" xfId="0" applyNumberFormat="1" applyFont="1" applyFill="1" applyBorder="1" applyAlignment="1" applyProtection="1">
      <alignment horizontal="center" vertical="top" wrapText="1"/>
      <protection locked="0"/>
    </xf>
    <xf numFmtId="43" fontId="10" fillId="34" borderId="21" xfId="0" applyNumberFormat="1" applyFont="1" applyFill="1" applyBorder="1" applyAlignment="1" applyProtection="1">
      <alignment horizontal="right" vertical="center"/>
      <protection locked="0"/>
    </xf>
    <xf numFmtId="43" fontId="10" fillId="34" borderId="24" xfId="0" applyNumberFormat="1" applyFont="1" applyFill="1" applyBorder="1" applyAlignment="1" applyProtection="1">
      <alignment horizontal="right" vertical="center"/>
      <protection locked="0"/>
    </xf>
    <xf numFmtId="43" fontId="10" fillId="34" borderId="23" xfId="0" applyNumberFormat="1" applyFont="1" applyFill="1" applyBorder="1" applyAlignment="1" applyProtection="1">
      <alignment horizontal="right" vertical="center"/>
      <protection locked="0"/>
    </xf>
    <xf numFmtId="43" fontId="10" fillId="34" borderId="16" xfId="0" applyNumberFormat="1" applyFont="1" applyFill="1" applyBorder="1" applyAlignment="1" applyProtection="1">
      <alignment horizontal="left" vertical="center"/>
      <protection locked="0"/>
    </xf>
    <xf numFmtId="43" fontId="10" fillId="34" borderId="24" xfId="0" applyNumberFormat="1" applyFont="1" applyFill="1" applyBorder="1" applyAlignment="1" applyProtection="1">
      <alignment horizontal="left" vertical="center"/>
      <protection locked="0"/>
    </xf>
    <xf numFmtId="43" fontId="10" fillId="34" borderId="23" xfId="0" applyNumberFormat="1" applyFont="1" applyFill="1" applyBorder="1" applyAlignment="1" applyProtection="1">
      <alignment horizontal="left" vertical="center"/>
      <protection locked="0"/>
    </xf>
    <xf numFmtId="43" fontId="10" fillId="33" borderId="37" xfId="0" applyNumberFormat="1" applyFont="1" applyFill="1" applyBorder="1" applyAlignment="1" applyProtection="1">
      <alignment horizontal="center" vertical="top" wrapText="1"/>
      <protection locked="0"/>
    </xf>
    <xf numFmtId="43" fontId="9" fillId="34" borderId="39" xfId="0" applyNumberFormat="1" applyFont="1" applyFill="1" applyBorder="1" applyAlignment="1" applyProtection="1">
      <alignment horizontal="center" vertical="top" wrapText="1"/>
      <protection locked="0"/>
    </xf>
    <xf numFmtId="43" fontId="10" fillId="34" borderId="17" xfId="0" applyNumberFormat="1" applyFont="1" applyFill="1" applyBorder="1" applyAlignment="1" applyProtection="1">
      <alignment horizontal="right" vertical="center"/>
      <protection locked="0"/>
    </xf>
    <xf numFmtId="43" fontId="9" fillId="34" borderId="17" xfId="0" applyNumberFormat="1" applyFont="1" applyFill="1" applyBorder="1" applyAlignment="1" applyProtection="1">
      <alignment horizontal="left" vertical="center"/>
      <protection locked="0"/>
    </xf>
    <xf numFmtId="43" fontId="10" fillId="34" borderId="52" xfId="0" applyNumberFormat="1" applyFont="1" applyFill="1" applyBorder="1" applyAlignment="1" applyProtection="1">
      <alignment horizontal="right" vertical="center"/>
      <protection locked="0"/>
    </xf>
    <xf numFmtId="43" fontId="10" fillId="34" borderId="20" xfId="0" applyNumberFormat="1" applyFont="1" applyFill="1" applyBorder="1" applyAlignment="1" applyProtection="1">
      <alignment horizontal="left" vertical="center"/>
      <protection locked="0"/>
    </xf>
    <xf numFmtId="43" fontId="9" fillId="34" borderId="24" xfId="0" applyNumberFormat="1" applyFont="1" applyFill="1" applyBorder="1" applyAlignment="1" applyProtection="1">
      <alignment horizontal="center" vertical="top" wrapText="1"/>
      <protection locked="0"/>
    </xf>
    <xf numFmtId="43" fontId="9" fillId="34" borderId="35" xfId="0" applyNumberFormat="1" applyFont="1" applyFill="1" applyBorder="1" applyAlignment="1" applyProtection="1">
      <alignment horizontal="left" vertical="center"/>
      <protection locked="0"/>
    </xf>
    <xf numFmtId="43" fontId="9" fillId="34" borderId="34" xfId="0" applyNumberFormat="1" applyFont="1" applyFill="1" applyBorder="1" applyAlignment="1" applyProtection="1">
      <alignment horizontal="left" vertical="center"/>
      <protection locked="0"/>
    </xf>
    <xf numFmtId="43" fontId="10" fillId="34" borderId="23" xfId="0" applyNumberFormat="1" applyFont="1" applyFill="1" applyBorder="1" applyAlignment="1" applyProtection="1">
      <alignment horizontal="center" vertical="center"/>
      <protection locked="0"/>
    </xf>
    <xf numFmtId="49" fontId="9" fillId="33" borderId="16" xfId="0" applyNumberFormat="1" applyFont="1" applyFill="1" applyBorder="1" applyAlignment="1" applyProtection="1">
      <alignment horizontal="center" vertical="top" wrapText="1"/>
      <protection locked="0"/>
    </xf>
    <xf numFmtId="43" fontId="10" fillId="34" borderId="38" xfId="0" applyNumberFormat="1" applyFont="1" applyFill="1" applyBorder="1" applyAlignment="1" applyProtection="1">
      <alignment horizontal="left" vertical="center"/>
      <protection locked="0"/>
    </xf>
    <xf numFmtId="43" fontId="9" fillId="34" borderId="38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9" fontId="27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42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51" xfId="0" applyNumberFormat="1" applyFont="1" applyFill="1" applyBorder="1" applyAlignment="1" applyProtection="1">
      <alignment horizontal="center" vertical="top" wrapText="1"/>
      <protection locked="0"/>
    </xf>
    <xf numFmtId="49" fontId="29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74" fillId="33" borderId="0" xfId="0" applyFont="1" applyFill="1" applyAlignment="1">
      <alignment wrapText="1"/>
    </xf>
    <xf numFmtId="43" fontId="29" fillId="34" borderId="20" xfId="0" applyNumberFormat="1" applyFont="1" applyFill="1" applyBorder="1" applyAlignment="1" applyProtection="1">
      <alignment horizontal="right" vertical="center" wrapText="1"/>
      <protection locked="0"/>
    </xf>
    <xf numFmtId="43" fontId="29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29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29" fillId="34" borderId="51" xfId="0" applyNumberFormat="1" applyFont="1" applyFill="1" applyBorder="1" applyAlignment="1" applyProtection="1">
      <alignment horizontal="center" vertical="top" wrapText="1"/>
      <protection locked="0"/>
    </xf>
    <xf numFmtId="43" fontId="30" fillId="34" borderId="28" xfId="0" applyNumberFormat="1" applyFont="1" applyFill="1" applyBorder="1" applyAlignment="1" applyProtection="1">
      <alignment horizontal="right" vertical="center" wrapText="1"/>
      <protection locked="0"/>
    </xf>
    <xf numFmtId="43" fontId="30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29" fillId="33" borderId="0" xfId="0" applyNumberFormat="1" applyFont="1" applyFill="1" applyBorder="1" applyAlignment="1" applyProtection="1">
      <alignment horizontal="left"/>
      <protection locked="0"/>
    </xf>
    <xf numFmtId="0" fontId="31" fillId="0" borderId="0" xfId="50">
      <alignment/>
      <protection/>
    </xf>
    <xf numFmtId="43" fontId="32" fillId="33" borderId="29" xfId="50" applyNumberFormat="1" applyFont="1" applyFill="1" applyBorder="1">
      <alignment/>
      <protection/>
    </xf>
    <xf numFmtId="43" fontId="32" fillId="33" borderId="28" xfId="50" applyNumberFormat="1" applyFont="1" applyFill="1" applyBorder="1">
      <alignment/>
      <protection/>
    </xf>
    <xf numFmtId="43" fontId="32" fillId="33" borderId="28" xfId="50" applyNumberFormat="1" applyFont="1" applyFill="1" applyBorder="1">
      <alignment/>
      <protection/>
    </xf>
    <xf numFmtId="43" fontId="32" fillId="33" borderId="28" xfId="50" applyNumberFormat="1" applyFont="1" applyFill="1" applyBorder="1" applyAlignment="1">
      <alignment horizontal="center" vertical="center"/>
      <protection/>
    </xf>
    <xf numFmtId="0" fontId="32" fillId="33" borderId="28" xfId="50" applyFont="1" applyFill="1" applyBorder="1">
      <alignment/>
      <protection/>
    </xf>
    <xf numFmtId="0" fontId="33" fillId="33" borderId="28" xfId="50" applyFont="1" applyFill="1" applyBorder="1">
      <alignment/>
      <protection/>
    </xf>
    <xf numFmtId="0" fontId="32" fillId="33" borderId="53" xfId="50" applyFont="1" applyFill="1" applyBorder="1">
      <alignment/>
      <protection/>
    </xf>
    <xf numFmtId="173" fontId="34" fillId="33" borderId="21" xfId="50" applyNumberFormat="1" applyFont="1" applyFill="1" applyBorder="1">
      <alignment/>
      <protection/>
    </xf>
    <xf numFmtId="43" fontId="34" fillId="33" borderId="20" xfId="50" applyNumberFormat="1" applyFont="1" applyFill="1" applyBorder="1">
      <alignment/>
      <protection/>
    </xf>
    <xf numFmtId="174" fontId="34" fillId="33" borderId="20" xfId="52" applyNumberFormat="1" applyFont="1" applyFill="1" applyBorder="1" applyAlignment="1">
      <alignment horizontal="center" wrapText="1"/>
      <protection/>
    </xf>
    <xf numFmtId="174" fontId="34" fillId="33" borderId="20" xfId="52" applyNumberFormat="1" applyFont="1" applyFill="1" applyBorder="1" applyAlignment="1">
      <alignment horizontal="center"/>
      <protection/>
    </xf>
    <xf numFmtId="43" fontId="34" fillId="33" borderId="20" xfId="50" applyNumberFormat="1" applyFont="1" applyFill="1" applyBorder="1" applyAlignment="1">
      <alignment horizontal="center" vertical="center"/>
      <protection/>
    </xf>
    <xf numFmtId="0" fontId="34" fillId="33" borderId="20" xfId="52" applyFont="1" applyFill="1" applyBorder="1" applyAlignment="1">
      <alignment horizontal="left" wrapText="1"/>
      <protection/>
    </xf>
    <xf numFmtId="1" fontId="34" fillId="33" borderId="20" xfId="52" applyNumberFormat="1" applyFont="1" applyFill="1" applyBorder="1" applyAlignment="1">
      <alignment horizontal="center" wrapText="1"/>
      <protection/>
    </xf>
    <xf numFmtId="0" fontId="34" fillId="33" borderId="51" xfId="50" applyFont="1" applyFill="1" applyBorder="1" applyAlignment="1">
      <alignment horizontal="center"/>
      <protection/>
    </xf>
    <xf numFmtId="167" fontId="34" fillId="33" borderId="20" xfId="52" applyNumberFormat="1" applyFont="1" applyFill="1" applyBorder="1" applyAlignment="1">
      <alignment horizontal="center" wrapText="1"/>
      <protection/>
    </xf>
    <xf numFmtId="3" fontId="34" fillId="33" borderId="20" xfId="52" applyNumberFormat="1" applyFont="1" applyFill="1" applyBorder="1" applyAlignment="1">
      <alignment horizontal="center" wrapText="1"/>
      <protection/>
    </xf>
    <xf numFmtId="0" fontId="35" fillId="33" borderId="21" xfId="50" applyFont="1" applyFill="1" applyBorder="1" applyAlignment="1">
      <alignment horizontal="center"/>
      <protection/>
    </xf>
    <xf numFmtId="0" fontId="35" fillId="33" borderId="20" xfId="50" applyFont="1" applyFill="1" applyBorder="1" applyAlignment="1">
      <alignment horizontal="center"/>
      <protection/>
    </xf>
    <xf numFmtId="0" fontId="35" fillId="33" borderId="20" xfId="50" applyFont="1" applyFill="1" applyBorder="1" applyAlignment="1">
      <alignment horizontal="center" vertical="center" wrapText="1"/>
      <protection/>
    </xf>
    <xf numFmtId="0" fontId="35" fillId="33" borderId="51" xfId="50" applyFont="1" applyFill="1" applyBorder="1" applyAlignment="1">
      <alignment horizontal="center"/>
      <protection/>
    </xf>
    <xf numFmtId="0" fontId="31" fillId="0" borderId="0" xfId="50" applyFont="1">
      <alignment/>
      <protection/>
    </xf>
    <xf numFmtId="0" fontId="34" fillId="33" borderId="14" xfId="50" applyFont="1" applyFill="1" applyBorder="1" applyAlignment="1">
      <alignment horizontal="center" vertical="center" wrapText="1"/>
      <protection/>
    </xf>
    <xf numFmtId="0" fontId="34" fillId="33" borderId="13" xfId="50" applyFont="1" applyFill="1" applyBorder="1" applyAlignment="1">
      <alignment horizontal="center" vertical="center" wrapText="1"/>
      <protection/>
    </xf>
    <xf numFmtId="0" fontId="34" fillId="33" borderId="54" xfId="50" applyFont="1" applyFill="1" applyBorder="1" applyAlignment="1">
      <alignment horizontal="center" vertical="center" wrapText="1"/>
      <protection/>
    </xf>
    <xf numFmtId="0" fontId="22" fillId="0" borderId="0" xfId="50" applyFont="1">
      <alignment/>
      <protection/>
    </xf>
    <xf numFmtId="0" fontId="22" fillId="0" borderId="0" xfId="50" applyFont="1" applyAlignment="1">
      <alignment/>
      <protection/>
    </xf>
    <xf numFmtId="0" fontId="37" fillId="0" borderId="0" xfId="51" applyFont="1">
      <alignment/>
      <protection/>
    </xf>
    <xf numFmtId="49" fontId="38" fillId="34" borderId="51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55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9" fillId="34" borderId="20" xfId="0" applyNumberFormat="1" applyFont="1" applyFill="1" applyBorder="1" applyAlignment="1" applyProtection="1">
      <alignment horizontal="center" vertical="center" wrapText="1"/>
      <protection locked="0"/>
    </xf>
    <xf numFmtId="43" fontId="29" fillId="34" borderId="55" xfId="0" applyNumberFormat="1" applyFont="1" applyFill="1" applyBorder="1" applyAlignment="1" applyProtection="1">
      <alignment horizontal="center" vertical="center" wrapText="1"/>
      <protection locked="0"/>
    </xf>
    <xf numFmtId="43" fontId="29" fillId="34" borderId="20" xfId="0" applyNumberFormat="1" applyFont="1" applyFill="1" applyBorder="1" applyAlignment="1" applyProtection="1">
      <alignment horizontal="center" vertical="center" wrapText="1"/>
      <protection locked="0"/>
    </xf>
    <xf numFmtId="43" fontId="29" fillId="34" borderId="21" xfId="0" applyNumberFormat="1" applyFont="1" applyFill="1" applyBorder="1" applyAlignment="1" applyProtection="1">
      <alignment horizontal="center" vertical="center" wrapText="1"/>
      <protection locked="0"/>
    </xf>
    <xf numFmtId="43" fontId="29" fillId="34" borderId="55" xfId="0" applyNumberFormat="1" applyFont="1" applyFill="1" applyBorder="1" applyAlignment="1" applyProtection="1">
      <alignment horizontal="right" vertical="center" wrapText="1"/>
      <protection locked="0"/>
    </xf>
    <xf numFmtId="49" fontId="29" fillId="34" borderId="56" xfId="0" applyNumberFormat="1" applyFont="1" applyFill="1" applyBorder="1" applyAlignment="1" applyProtection="1">
      <alignment horizontal="left" vertical="center" wrapText="1"/>
      <protection locked="0"/>
    </xf>
    <xf numFmtId="43" fontId="30" fillId="34" borderId="4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45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6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24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ont="1" applyFill="1" applyAlignment="1" applyProtection="1">
      <alignment horizontal="center" vertical="center" wrapText="1"/>
      <protection locked="0"/>
    </xf>
    <xf numFmtId="0" fontId="0" fillId="33" borderId="59" xfId="0" applyNumberFormat="1" applyFont="1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 applyProtection="1">
      <alignment horizontal="center" wrapText="1"/>
      <protection locked="0"/>
    </xf>
    <xf numFmtId="0" fontId="1" fillId="33" borderId="0" xfId="0" applyNumberFormat="1" applyFont="1" applyFill="1" applyBorder="1" applyAlignment="1" applyProtection="1">
      <alignment horizontal="center" wrapText="1"/>
      <protection locked="0"/>
    </xf>
    <xf numFmtId="49" fontId="10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50" xfId="0" applyNumberFormat="1" applyFont="1" applyFill="1" applyBorder="1" applyAlignment="1" applyProtection="1">
      <alignment horizontal="left" vertical="center" wrapText="1"/>
      <protection locked="0"/>
    </xf>
    <xf numFmtId="43" fontId="10" fillId="34" borderId="23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39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5" xfId="0" applyNumberFormat="1" applyFont="1" applyFill="1" applyBorder="1" applyAlignment="1" applyProtection="1">
      <alignment horizontal="center" vertical="top" wrapText="1"/>
      <protection locked="0"/>
    </xf>
    <xf numFmtId="49" fontId="9" fillId="34" borderId="37" xfId="0" applyNumberFormat="1" applyFont="1" applyFill="1" applyBorder="1" applyAlignment="1" applyProtection="1">
      <alignment horizontal="center" vertical="top" wrapText="1"/>
      <protection locked="0"/>
    </xf>
    <xf numFmtId="49" fontId="9" fillId="34" borderId="15" xfId="0" applyNumberFormat="1" applyFont="1" applyFill="1" applyBorder="1" applyAlignment="1" applyProtection="1">
      <alignment horizontal="center" vertical="top" wrapText="1"/>
      <protection locked="0"/>
    </xf>
    <xf numFmtId="49" fontId="9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50" xfId="0" applyNumberFormat="1" applyFont="1" applyFill="1" applyBorder="1" applyAlignment="1" applyProtection="1">
      <alignment horizontal="left" vertical="center" wrapText="1"/>
      <protection locked="0"/>
    </xf>
    <xf numFmtId="43" fontId="10" fillId="34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50" xfId="0" applyNumberFormat="1" applyFont="1" applyFill="1" applyBorder="1" applyAlignment="1" applyProtection="1">
      <alignment horizontal="right" vertical="center" wrapText="1"/>
      <protection locked="0"/>
    </xf>
    <xf numFmtId="43" fontId="9" fillId="34" borderId="24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5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23" xfId="0" applyNumberFormat="1" applyFont="1" applyFill="1" applyBorder="1" applyAlignment="1" applyProtection="1">
      <alignment horizontal="left" vertical="center" wrapText="1"/>
      <protection locked="0"/>
    </xf>
    <xf numFmtId="43" fontId="10" fillId="34" borderId="5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23" xfId="0" applyNumberFormat="1" applyFont="1" applyFill="1" applyBorder="1" applyAlignment="1" applyProtection="1">
      <alignment horizontal="left" vertical="center" wrapText="1"/>
      <protection locked="0"/>
    </xf>
    <xf numFmtId="43" fontId="9" fillId="34" borderId="23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6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32" xfId="0" applyNumberFormat="1" applyFont="1" applyFill="1" applyBorder="1" applyAlignment="1" applyProtection="1">
      <alignment horizontal="center" vertical="center" wrapText="1"/>
      <protection locked="0"/>
    </xf>
    <xf numFmtId="43" fontId="9" fillId="34" borderId="32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35" xfId="0" applyNumberFormat="1" applyFont="1" applyFill="1" applyBorder="1" applyAlignment="1" applyProtection="1">
      <alignment horizontal="left" vertical="center" wrapText="1"/>
      <protection locked="0"/>
    </xf>
    <xf numFmtId="43" fontId="10" fillId="34" borderId="35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61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6" xfId="0" applyNumberFormat="1" applyFont="1" applyFill="1" applyBorder="1" applyAlignment="1" applyProtection="1">
      <alignment horizontal="left" vertical="center" wrapText="1"/>
      <protection locked="0"/>
    </xf>
    <xf numFmtId="43" fontId="9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64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57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68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7" xfId="0" applyNumberFormat="1" applyFont="1" applyFill="1" applyBorder="1" applyAlignment="1" applyProtection="1">
      <alignment horizontal="center" vertical="top" wrapText="1"/>
      <protection locked="0"/>
    </xf>
    <xf numFmtId="49" fontId="9" fillId="34" borderId="6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33" borderId="70" xfId="0" applyNumberFormat="1" applyFont="1" applyFill="1" applyBorder="1" applyAlignment="1" applyProtection="1">
      <alignment horizontal="right"/>
      <protection locked="0"/>
    </xf>
    <xf numFmtId="0" fontId="6" fillId="33" borderId="0" xfId="0" applyNumberFormat="1" applyFont="1" applyFill="1" applyBorder="1" applyAlignment="1" applyProtection="1">
      <alignment horizontal="center"/>
      <protection locked="0"/>
    </xf>
    <xf numFmtId="0" fontId="18" fillId="33" borderId="20" xfId="49" applyFont="1" applyFill="1" applyBorder="1" applyAlignment="1">
      <alignment horizontal="center" vertical="center"/>
      <protection/>
    </xf>
    <xf numFmtId="0" fontId="15" fillId="0" borderId="0" xfId="49" applyFont="1" applyAlignment="1">
      <alignment horizontal="left" wrapText="1"/>
      <protection/>
    </xf>
    <xf numFmtId="0" fontId="24" fillId="33" borderId="0" xfId="49" applyFont="1" applyFill="1" applyAlignment="1">
      <alignment horizontal="center" vertical="center" wrapText="1"/>
      <protection/>
    </xf>
    <xf numFmtId="0" fontId="19" fillId="33" borderId="0" xfId="49" applyFont="1" applyFill="1" applyAlignment="1">
      <alignment vertical="center" wrapText="1"/>
      <protection/>
    </xf>
    <xf numFmtId="0" fontId="18" fillId="33" borderId="0" xfId="49" applyFont="1" applyFill="1" applyAlignment="1">
      <alignment horizontal="left" vertical="center"/>
      <protection/>
    </xf>
    <xf numFmtId="0" fontId="19" fillId="33" borderId="0" xfId="49" applyFont="1" applyFill="1" applyAlignment="1">
      <alignment vertical="center"/>
      <protection/>
    </xf>
    <xf numFmtId="0" fontId="22" fillId="33" borderId="0" xfId="49" applyFont="1" applyFill="1" applyBorder="1" applyAlignment="1">
      <alignment horizontal="right" vertical="top"/>
      <protection/>
    </xf>
    <xf numFmtId="0" fontId="19" fillId="33" borderId="0" xfId="49" applyFont="1" applyFill="1" applyBorder="1" applyAlignment="1">
      <alignment/>
      <protection/>
    </xf>
    <xf numFmtId="0" fontId="23" fillId="33" borderId="20" xfId="49" applyFont="1" applyFill="1" applyBorder="1" applyAlignment="1">
      <alignment horizontal="center" vertical="center"/>
      <protection/>
    </xf>
    <xf numFmtId="0" fontId="22" fillId="33" borderId="20" xfId="49" applyFont="1" applyFill="1" applyBorder="1" applyAlignment="1">
      <alignment horizontal="center" vertical="center"/>
      <protection/>
    </xf>
    <xf numFmtId="0" fontId="22" fillId="33" borderId="20" xfId="49" applyFont="1" applyFill="1" applyBorder="1" applyAlignment="1">
      <alignment horizontal="center" vertical="center" wrapText="1"/>
      <protection/>
    </xf>
    <xf numFmtId="43" fontId="9" fillId="34" borderId="69" xfId="0" applyNumberFormat="1" applyFont="1" applyFill="1" applyBorder="1" applyAlignment="1" applyProtection="1">
      <alignment horizontal="center" vertical="top" wrapText="1"/>
      <protection locked="0"/>
    </xf>
    <xf numFmtId="43" fontId="9" fillId="34" borderId="37" xfId="0" applyNumberFormat="1" applyFont="1" applyFill="1" applyBorder="1" applyAlignment="1" applyProtection="1">
      <alignment horizontal="center" vertical="top" wrapText="1"/>
      <protection locked="0"/>
    </xf>
    <xf numFmtId="43" fontId="10" fillId="33" borderId="3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43" fontId="9" fillId="34" borderId="39" xfId="0" applyNumberFormat="1" applyFont="1" applyFill="1" applyBorder="1" applyAlignment="1" applyProtection="1">
      <alignment horizontal="center" vertical="top" wrapText="1"/>
      <protection locked="0"/>
    </xf>
    <xf numFmtId="43" fontId="9" fillId="34" borderId="15" xfId="0" applyNumberFormat="1" applyFont="1" applyFill="1" applyBorder="1" applyAlignment="1" applyProtection="1">
      <alignment horizontal="center" vertical="top" wrapText="1"/>
      <protection locked="0"/>
    </xf>
    <xf numFmtId="49" fontId="28" fillId="34" borderId="6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3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49" xfId="0" applyNumberFormat="1" applyFont="1" applyFill="1" applyBorder="1" applyAlignment="1" applyProtection="1">
      <alignment horizontal="center" vertical="top" wrapText="1"/>
      <protection locked="0"/>
    </xf>
    <xf numFmtId="49" fontId="26" fillId="33" borderId="71" xfId="0" applyNumberFormat="1" applyFont="1" applyFill="1" applyBorder="1" applyAlignment="1" applyProtection="1">
      <alignment horizontal="center" vertical="top" wrapText="1"/>
      <protection locked="0"/>
    </xf>
    <xf numFmtId="49" fontId="26" fillId="33" borderId="72" xfId="0" applyNumberFormat="1" applyFont="1" applyFill="1" applyBorder="1" applyAlignment="1" applyProtection="1">
      <alignment horizontal="center" vertical="top" wrapText="1"/>
      <protection locked="0"/>
    </xf>
    <xf numFmtId="43" fontId="9" fillId="34" borderId="73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74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75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43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35" xfId="0" applyNumberFormat="1" applyFont="1" applyFill="1" applyBorder="1" applyAlignment="1" applyProtection="1">
      <alignment horizontal="center" vertical="top" wrapText="1"/>
      <protection locked="0"/>
    </xf>
    <xf numFmtId="49" fontId="9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9" fillId="34" borderId="35" xfId="0" applyNumberFormat="1" applyFont="1" applyFill="1" applyBorder="1" applyAlignment="1" applyProtection="1">
      <alignment horizontal="center" vertical="top" wrapText="1"/>
      <protection locked="0"/>
    </xf>
    <xf numFmtId="49" fontId="9" fillId="34" borderId="47" xfId="0" applyNumberFormat="1" applyFont="1" applyFill="1" applyBorder="1" applyAlignment="1" applyProtection="1">
      <alignment horizontal="center" vertical="top" wrapText="1"/>
      <protection locked="0"/>
    </xf>
    <xf numFmtId="49" fontId="9" fillId="34" borderId="16" xfId="0" applyNumberFormat="1" applyFont="1" applyFill="1" applyBorder="1" applyAlignment="1" applyProtection="1">
      <alignment horizontal="center" vertical="top" wrapText="1"/>
      <protection locked="0"/>
    </xf>
    <xf numFmtId="49" fontId="10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30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30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0" xfId="0" applyNumberFormat="1" applyFont="1" applyFill="1" applyBorder="1" applyAlignment="1" applyProtection="1">
      <alignment horizontal="right"/>
      <protection locked="0"/>
    </xf>
    <xf numFmtId="49" fontId="10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75" fillId="33" borderId="47" xfId="0" applyFont="1" applyFill="1" applyBorder="1" applyAlignment="1">
      <alignment horizontal="center" vertical="center" wrapText="1"/>
    </xf>
    <xf numFmtId="0" fontId="75" fillId="33" borderId="76" xfId="0" applyFont="1" applyFill="1" applyBorder="1" applyAlignment="1">
      <alignment horizontal="center" vertical="center" wrapText="1"/>
    </xf>
    <xf numFmtId="0" fontId="75" fillId="33" borderId="77" xfId="0" applyFont="1" applyFill="1" applyBorder="1" applyAlignment="1">
      <alignment horizontal="center" vertical="center" wrapText="1"/>
    </xf>
    <xf numFmtId="0" fontId="75" fillId="33" borderId="63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75" fillId="33" borderId="40" xfId="0" applyFont="1" applyFill="1" applyBorder="1" applyAlignment="1">
      <alignment horizontal="center" vertical="center" wrapText="1"/>
    </xf>
    <xf numFmtId="0" fontId="36" fillId="33" borderId="0" xfId="50" applyFont="1" applyFill="1" applyAlignment="1">
      <alignment horizontal="center" wrapText="1"/>
      <protection/>
    </xf>
    <xf numFmtId="0" fontId="31" fillId="33" borderId="0" xfId="50" applyFill="1" applyBorder="1" applyAlignment="1">
      <alignment wrapText="1"/>
      <protection/>
    </xf>
    <xf numFmtId="0" fontId="22" fillId="33" borderId="0" xfId="50" applyFont="1" applyFill="1" applyBorder="1" applyAlignment="1">
      <alignment horizontal="right" wrapText="1"/>
      <protection/>
    </xf>
    <xf numFmtId="49" fontId="30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30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29" fillId="34" borderId="49" xfId="0" applyNumberFormat="1" applyFont="1" applyFill="1" applyBorder="1" applyAlignment="1" applyProtection="1">
      <alignment horizontal="center" vertical="top" wrapText="1"/>
      <protection locked="0"/>
    </xf>
    <xf numFmtId="49" fontId="29" fillId="34" borderId="72" xfId="0" applyNumberFormat="1" applyFont="1" applyFill="1" applyBorder="1" applyAlignment="1" applyProtection="1">
      <alignment horizontal="center" vertical="top" wrapText="1"/>
      <protection locked="0"/>
    </xf>
    <xf numFmtId="49" fontId="29" fillId="34" borderId="51" xfId="0" applyNumberFormat="1" applyFont="1" applyFill="1" applyBorder="1" applyAlignment="1" applyProtection="1">
      <alignment horizontal="center" vertical="top" wrapText="1"/>
      <protection locked="0"/>
    </xf>
    <xf numFmtId="0" fontId="29" fillId="33" borderId="51" xfId="0" applyNumberFormat="1" applyFont="1" applyFill="1" applyBorder="1" applyAlignment="1" applyProtection="1">
      <alignment horizontal="center" vertical="top" wrapText="1"/>
      <protection locked="0"/>
    </xf>
    <xf numFmtId="0" fontId="29" fillId="33" borderId="49" xfId="0" applyNumberFormat="1" applyFont="1" applyFill="1" applyBorder="1" applyAlignment="1" applyProtection="1">
      <alignment horizontal="center" vertical="top" wrapText="1"/>
      <protection locked="0"/>
    </xf>
    <xf numFmtId="0" fontId="29" fillId="33" borderId="72" xfId="0" applyNumberFormat="1" applyFont="1" applyFill="1" applyBorder="1" applyAlignment="1" applyProtection="1">
      <alignment horizontal="center" vertical="top" wrapText="1"/>
      <protection locked="0"/>
    </xf>
    <xf numFmtId="0" fontId="7" fillId="33" borderId="0" xfId="0" applyNumberFormat="1" applyFont="1" applyFill="1" applyBorder="1" applyAlignment="1" applyProtection="1">
      <alignment horizontal="right"/>
      <protection locked="0"/>
    </xf>
    <xf numFmtId="49" fontId="14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51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76" fillId="33" borderId="20" xfId="0" applyFont="1" applyFill="1" applyBorder="1" applyAlignment="1">
      <alignment horizontal="center" vertical="center" wrapText="1"/>
    </xf>
    <xf numFmtId="49" fontId="1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21" xfId="0" applyNumberFormat="1" applyFont="1" applyFill="1" applyBorder="1" applyAlignment="1" applyProtection="1">
      <alignment horizontal="center" vertical="center" wrapText="1"/>
      <protection locked="0"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Normalny_1.2" xfId="51"/>
    <cellStyle name="Normalny_załączniki do projektu budżetu 2006_2" xfId="52"/>
    <cellStyle name="Obliczenia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showGridLines="0" tabSelected="1" workbookViewId="0" topLeftCell="A199">
      <selection activeCell="M15" sqref="M15"/>
    </sheetView>
  </sheetViews>
  <sheetFormatPr defaultColWidth="9.33203125" defaultRowHeight="12.75"/>
  <cols>
    <col min="1" max="1" width="7.66015625" style="1" customWidth="1"/>
    <col min="2" max="2" width="8.33203125" style="1" customWidth="1"/>
    <col min="3" max="3" width="6.33203125" style="1" customWidth="1"/>
    <col min="4" max="4" width="41.33203125" style="1" customWidth="1"/>
    <col min="5" max="5" width="17.16015625" style="2" customWidth="1"/>
    <col min="6" max="6" width="16.5" style="3" customWidth="1"/>
    <col min="7" max="7" width="11.5" style="4" customWidth="1"/>
  </cols>
  <sheetData>
    <row r="1" spans="1:7" ht="39.75" customHeight="1">
      <c r="A1" s="220" t="s">
        <v>163</v>
      </c>
      <c r="B1" s="221"/>
      <c r="C1" s="221"/>
      <c r="D1" s="221"/>
      <c r="E1" s="221"/>
      <c r="F1" s="221"/>
      <c r="G1" s="221"/>
    </row>
    <row r="2" spans="1:7" ht="13.5" customHeight="1">
      <c r="A2" s="221"/>
      <c r="B2" s="221"/>
      <c r="C2" s="221"/>
      <c r="D2" s="221"/>
      <c r="E2" s="221"/>
      <c r="F2" s="221"/>
      <c r="G2" s="221"/>
    </row>
    <row r="3" spans="1:7" ht="13.5" customHeight="1">
      <c r="A3" s="221"/>
      <c r="B3" s="221"/>
      <c r="C3" s="221"/>
      <c r="D3" s="221"/>
      <c r="E3" s="221"/>
      <c r="F3" s="221"/>
      <c r="G3" s="221"/>
    </row>
    <row r="4" spans="1:4" ht="13.5" customHeight="1" thickBot="1">
      <c r="A4" s="217"/>
      <c r="B4" s="217"/>
      <c r="C4" s="218"/>
      <c r="D4" s="218"/>
    </row>
    <row r="5" spans="1:7" ht="42.75" customHeight="1">
      <c r="A5" s="7" t="s">
        <v>0</v>
      </c>
      <c r="B5" s="8" t="s">
        <v>1</v>
      </c>
      <c r="C5" s="8" t="s">
        <v>2</v>
      </c>
      <c r="D5" s="9" t="s">
        <v>3</v>
      </c>
      <c r="E5" s="10" t="s">
        <v>162</v>
      </c>
      <c r="F5" s="11" t="s">
        <v>164</v>
      </c>
      <c r="G5" s="12" t="s">
        <v>155</v>
      </c>
    </row>
    <row r="6" spans="1:7" s="5" customFormat="1" ht="14.25" customHeight="1">
      <c r="A6" s="13" t="s">
        <v>4</v>
      </c>
      <c r="B6" s="14" t="s">
        <v>5</v>
      </c>
      <c r="C6" s="14" t="s">
        <v>6</v>
      </c>
      <c r="D6" s="15" t="s">
        <v>7</v>
      </c>
      <c r="E6" s="16">
        <v>5</v>
      </c>
      <c r="F6" s="17">
        <v>6</v>
      </c>
      <c r="G6" s="18">
        <v>7</v>
      </c>
    </row>
    <row r="7" spans="1:7" ht="13.5" customHeight="1">
      <c r="A7" s="206" t="s">
        <v>8</v>
      </c>
      <c r="B7" s="207"/>
      <c r="C7" s="207"/>
      <c r="D7" s="208"/>
      <c r="E7" s="19"/>
      <c r="F7" s="20"/>
      <c r="G7" s="21"/>
    </row>
    <row r="8" spans="1:7" ht="13.5" customHeight="1">
      <c r="A8" s="22" t="s">
        <v>9</v>
      </c>
      <c r="B8" s="23"/>
      <c r="C8" s="23"/>
      <c r="D8" s="24" t="s">
        <v>10</v>
      </c>
      <c r="E8" s="25">
        <f>SUM(E10+E15)</f>
        <v>2088364</v>
      </c>
      <c r="F8" s="25">
        <f>SUM(F10+F15)</f>
        <v>890012</v>
      </c>
      <c r="G8" s="21">
        <f>SUM(F8/E8)*100</f>
        <v>42.61766626890714</v>
      </c>
    </row>
    <row r="9" spans="1:7" ht="48" customHeight="1">
      <c r="A9" s="22"/>
      <c r="B9" s="23"/>
      <c r="C9" s="23"/>
      <c r="D9" s="24" t="s">
        <v>11</v>
      </c>
      <c r="E9" s="25">
        <f>SUM(E11)</f>
        <v>1837000</v>
      </c>
      <c r="F9" s="25">
        <f>SUM(F11)</f>
        <v>738648</v>
      </c>
      <c r="G9" s="21">
        <f aca="true" t="shared" si="0" ref="G9:G71">SUM(F9/E9)*100</f>
        <v>40.20947196516059</v>
      </c>
    </row>
    <row r="10" spans="1:7" ht="30.75" customHeight="1">
      <c r="A10" s="22"/>
      <c r="B10" s="23" t="s">
        <v>12</v>
      </c>
      <c r="C10" s="23"/>
      <c r="D10" s="24" t="s">
        <v>13</v>
      </c>
      <c r="E10" s="25">
        <f>SUM(E12:E14)</f>
        <v>2037000</v>
      </c>
      <c r="F10" s="26">
        <f>SUM(F12:F14)</f>
        <v>838648</v>
      </c>
      <c r="G10" s="21">
        <f t="shared" si="0"/>
        <v>41.17074128620521</v>
      </c>
    </row>
    <row r="11" spans="1:7" ht="51.75" customHeight="1">
      <c r="A11" s="22"/>
      <c r="B11" s="23"/>
      <c r="C11" s="23"/>
      <c r="D11" s="24" t="s">
        <v>11</v>
      </c>
      <c r="E11" s="25">
        <v>1837000</v>
      </c>
      <c r="F11" s="25">
        <f>SUM(F13:F14)</f>
        <v>738648</v>
      </c>
      <c r="G11" s="21">
        <f t="shared" si="0"/>
        <v>40.20947196516059</v>
      </c>
    </row>
    <row r="12" spans="1:7" ht="43.5" customHeight="1">
      <c r="A12" s="22"/>
      <c r="B12" s="23"/>
      <c r="C12" s="23" t="s">
        <v>14</v>
      </c>
      <c r="D12" s="24" t="s">
        <v>15</v>
      </c>
      <c r="E12" s="25">
        <v>544000</v>
      </c>
      <c r="F12" s="26">
        <v>100000</v>
      </c>
      <c r="G12" s="21">
        <f t="shared" si="0"/>
        <v>18.38235294117647</v>
      </c>
    </row>
    <row r="13" spans="1:7" ht="53.25" customHeight="1">
      <c r="A13" s="22"/>
      <c r="B13" s="23"/>
      <c r="C13" s="23" t="s">
        <v>16</v>
      </c>
      <c r="D13" s="24" t="s">
        <v>15</v>
      </c>
      <c r="E13" s="25">
        <v>1120000</v>
      </c>
      <c r="F13" s="26">
        <v>553986</v>
      </c>
      <c r="G13" s="21">
        <f t="shared" si="0"/>
        <v>49.463035714285716</v>
      </c>
    </row>
    <row r="14" spans="1:7" ht="53.25" customHeight="1">
      <c r="A14" s="22"/>
      <c r="B14" s="23"/>
      <c r="C14" s="23" t="s">
        <v>17</v>
      </c>
      <c r="D14" s="24" t="s">
        <v>15</v>
      </c>
      <c r="E14" s="25">
        <v>373000</v>
      </c>
      <c r="F14" s="26">
        <v>184662</v>
      </c>
      <c r="G14" s="21">
        <f t="shared" si="0"/>
        <v>49.507238605898124</v>
      </c>
    </row>
    <row r="15" spans="1:7" ht="53.25" customHeight="1">
      <c r="A15" s="22"/>
      <c r="B15" s="27" t="s">
        <v>168</v>
      </c>
      <c r="C15" s="23"/>
      <c r="D15" s="28" t="s">
        <v>73</v>
      </c>
      <c r="E15" s="25">
        <f>SUM(E17)</f>
        <v>51364</v>
      </c>
      <c r="F15" s="26">
        <f>SUM(F17)</f>
        <v>51364</v>
      </c>
      <c r="G15" s="21">
        <f>SUM(F15/E15)*100</f>
        <v>100</v>
      </c>
    </row>
    <row r="16" spans="1:7" ht="53.25" customHeight="1">
      <c r="A16" s="22"/>
      <c r="B16" s="23"/>
      <c r="C16" s="23"/>
      <c r="D16" s="24" t="s">
        <v>11</v>
      </c>
      <c r="E16" s="25">
        <v>0</v>
      </c>
      <c r="F16" s="26">
        <v>0</v>
      </c>
      <c r="G16" s="21">
        <v>0</v>
      </c>
    </row>
    <row r="17" spans="1:7" ht="53.25" customHeight="1">
      <c r="A17" s="22"/>
      <c r="B17" s="23"/>
      <c r="C17" s="27" t="s">
        <v>14</v>
      </c>
      <c r="D17" s="24" t="s">
        <v>15</v>
      </c>
      <c r="E17" s="25">
        <v>51364</v>
      </c>
      <c r="F17" s="26">
        <v>51364</v>
      </c>
      <c r="G17" s="21">
        <f>SUM(F17/E17)*100</f>
        <v>100</v>
      </c>
    </row>
    <row r="18" spans="1:7" ht="13.5" customHeight="1">
      <c r="A18" s="22" t="s">
        <v>18</v>
      </c>
      <c r="B18" s="23"/>
      <c r="C18" s="23"/>
      <c r="D18" s="24" t="s">
        <v>19</v>
      </c>
      <c r="E18" s="25">
        <f aca="true" t="shared" si="1" ref="E18:F20">SUM(E20)</f>
        <v>213814</v>
      </c>
      <c r="F18" s="25">
        <f t="shared" si="1"/>
        <v>108783.98</v>
      </c>
      <c r="G18" s="21">
        <f t="shared" si="0"/>
        <v>50.87785645467555</v>
      </c>
    </row>
    <row r="19" spans="1:7" ht="50.25" customHeight="1">
      <c r="A19" s="22"/>
      <c r="B19" s="23"/>
      <c r="C19" s="23"/>
      <c r="D19" s="24" t="s">
        <v>11</v>
      </c>
      <c r="E19" s="25">
        <f t="shared" si="1"/>
        <v>0</v>
      </c>
      <c r="F19" s="25">
        <f t="shared" si="1"/>
        <v>0</v>
      </c>
      <c r="G19" s="21">
        <v>0</v>
      </c>
    </row>
    <row r="20" spans="1:7" ht="13.5" customHeight="1">
      <c r="A20" s="22"/>
      <c r="B20" s="23" t="s">
        <v>20</v>
      </c>
      <c r="C20" s="23"/>
      <c r="D20" s="24" t="s">
        <v>21</v>
      </c>
      <c r="E20" s="25">
        <f t="shared" si="1"/>
        <v>213814</v>
      </c>
      <c r="F20" s="26">
        <f t="shared" si="1"/>
        <v>108783.98</v>
      </c>
      <c r="G20" s="21">
        <f t="shared" si="0"/>
        <v>50.87785645467555</v>
      </c>
    </row>
    <row r="21" spans="1:7" ht="48.75" customHeight="1">
      <c r="A21" s="22"/>
      <c r="B21" s="23"/>
      <c r="C21" s="23"/>
      <c r="D21" s="24" t="s">
        <v>11</v>
      </c>
      <c r="E21" s="25">
        <v>0</v>
      </c>
      <c r="F21" s="25">
        <v>0</v>
      </c>
      <c r="G21" s="21">
        <v>0</v>
      </c>
    </row>
    <row r="22" spans="1:7" ht="60" customHeight="1">
      <c r="A22" s="22"/>
      <c r="B22" s="23"/>
      <c r="C22" s="23" t="s">
        <v>22</v>
      </c>
      <c r="D22" s="24" t="s">
        <v>23</v>
      </c>
      <c r="E22" s="25">
        <v>213814</v>
      </c>
      <c r="F22" s="26">
        <v>108783.98</v>
      </c>
      <c r="G22" s="21">
        <f t="shared" si="0"/>
        <v>50.87785645467555</v>
      </c>
    </row>
    <row r="23" spans="1:7" ht="13.5" customHeight="1">
      <c r="A23" s="22" t="s">
        <v>24</v>
      </c>
      <c r="B23" s="23"/>
      <c r="C23" s="23"/>
      <c r="D23" s="24" t="s">
        <v>25</v>
      </c>
      <c r="E23" s="25">
        <f>SUM(E25+E31)</f>
        <v>845290</v>
      </c>
      <c r="F23" s="25">
        <f>SUM(F25+F31)</f>
        <v>415233.41000000003</v>
      </c>
      <c r="G23" s="21">
        <f t="shared" si="0"/>
        <v>49.123189674549565</v>
      </c>
    </row>
    <row r="24" spans="1:7" ht="47.25" customHeight="1">
      <c r="A24" s="22"/>
      <c r="B24" s="23"/>
      <c r="C24" s="23"/>
      <c r="D24" s="24" t="s">
        <v>11</v>
      </c>
      <c r="E24" s="25">
        <f>SUM(E26+E32)</f>
        <v>0</v>
      </c>
      <c r="F24" s="25">
        <v>0</v>
      </c>
      <c r="G24" s="29">
        <v>0</v>
      </c>
    </row>
    <row r="25" spans="1:7" ht="13.5" customHeight="1">
      <c r="A25" s="22"/>
      <c r="B25" s="23" t="s">
        <v>26</v>
      </c>
      <c r="C25" s="23"/>
      <c r="D25" s="24" t="s">
        <v>27</v>
      </c>
      <c r="E25" s="25">
        <f>SUM(E27:E30)</f>
        <v>702932</v>
      </c>
      <c r="F25" s="25">
        <f>SUM(F27:F30)</f>
        <v>415233.41000000003</v>
      </c>
      <c r="G25" s="21">
        <f t="shared" si="0"/>
        <v>59.071632817968165</v>
      </c>
    </row>
    <row r="26" spans="1:7" ht="53.25" customHeight="1">
      <c r="A26" s="22"/>
      <c r="B26" s="23"/>
      <c r="C26" s="23"/>
      <c r="D26" s="24" t="s">
        <v>11</v>
      </c>
      <c r="E26" s="25">
        <v>0</v>
      </c>
      <c r="F26" s="25">
        <v>0</v>
      </c>
      <c r="G26" s="29">
        <v>0</v>
      </c>
    </row>
    <row r="27" spans="1:7" ht="20.25" customHeight="1">
      <c r="A27" s="22"/>
      <c r="B27" s="23"/>
      <c r="C27" s="23" t="s">
        <v>92</v>
      </c>
      <c r="D27" s="24" t="s">
        <v>93</v>
      </c>
      <c r="E27" s="30">
        <v>0</v>
      </c>
      <c r="F27" s="26">
        <v>530.39</v>
      </c>
      <c r="G27" s="29">
        <v>0</v>
      </c>
    </row>
    <row r="28" spans="1:7" ht="15" customHeight="1">
      <c r="A28" s="22"/>
      <c r="B28" s="23"/>
      <c r="C28" s="23" t="s">
        <v>28</v>
      </c>
      <c r="D28" s="24" t="s">
        <v>29</v>
      </c>
      <c r="E28" s="25">
        <v>110000</v>
      </c>
      <c r="F28" s="26">
        <v>118000.68</v>
      </c>
      <c r="G28" s="21">
        <f t="shared" si="0"/>
        <v>107.27334545454545</v>
      </c>
    </row>
    <row r="29" spans="1:7" ht="42" customHeight="1">
      <c r="A29" s="22"/>
      <c r="B29" s="23"/>
      <c r="C29" s="23" t="s">
        <v>30</v>
      </c>
      <c r="D29" s="24" t="s">
        <v>31</v>
      </c>
      <c r="E29" s="25">
        <v>110155</v>
      </c>
      <c r="F29" s="25">
        <v>0</v>
      </c>
      <c r="G29" s="29">
        <v>0</v>
      </c>
    </row>
    <row r="30" spans="1:7" ht="57.75" customHeight="1">
      <c r="A30" s="22"/>
      <c r="B30" s="23"/>
      <c r="C30" s="23" t="s">
        <v>32</v>
      </c>
      <c r="D30" s="24" t="s">
        <v>33</v>
      </c>
      <c r="E30" s="25">
        <v>482777</v>
      </c>
      <c r="F30" s="26">
        <v>296702.34</v>
      </c>
      <c r="G30" s="21">
        <f t="shared" si="0"/>
        <v>61.45743065639001</v>
      </c>
    </row>
    <row r="31" spans="1:7" ht="13.5" customHeight="1">
      <c r="A31" s="22"/>
      <c r="B31" s="23" t="s">
        <v>34</v>
      </c>
      <c r="C31" s="23"/>
      <c r="D31" s="24" t="s">
        <v>35</v>
      </c>
      <c r="E31" s="25">
        <f>SUM(E33:E33)</f>
        <v>142358</v>
      </c>
      <c r="F31" s="25">
        <f>SUM(F33:F33)</f>
        <v>0</v>
      </c>
      <c r="G31" s="21">
        <f t="shared" si="0"/>
        <v>0</v>
      </c>
    </row>
    <row r="32" spans="1:7" ht="63.75" customHeight="1">
      <c r="A32" s="22"/>
      <c r="B32" s="23"/>
      <c r="C32" s="23"/>
      <c r="D32" s="24" t="s">
        <v>11</v>
      </c>
      <c r="E32" s="25">
        <v>0</v>
      </c>
      <c r="F32" s="25">
        <v>0</v>
      </c>
      <c r="G32" s="29">
        <v>0</v>
      </c>
    </row>
    <row r="33" spans="1:7" ht="52.5" customHeight="1">
      <c r="A33" s="22"/>
      <c r="B33" s="23"/>
      <c r="C33" s="23" t="s">
        <v>32</v>
      </c>
      <c r="D33" s="24" t="s">
        <v>33</v>
      </c>
      <c r="E33" s="25">
        <v>142358</v>
      </c>
      <c r="F33" s="25">
        <v>0</v>
      </c>
      <c r="G33" s="29">
        <v>0</v>
      </c>
    </row>
    <row r="34" spans="1:7" ht="13.5" customHeight="1">
      <c r="A34" s="22" t="s">
        <v>36</v>
      </c>
      <c r="B34" s="23"/>
      <c r="C34" s="23"/>
      <c r="D34" s="24" t="s">
        <v>37</v>
      </c>
      <c r="E34" s="25">
        <f>SUM(E36)</f>
        <v>1295000</v>
      </c>
      <c r="F34" s="25">
        <f>SUM(F36)</f>
        <v>456768.69</v>
      </c>
      <c r="G34" s="21">
        <f t="shared" si="0"/>
        <v>35.27171351351351</v>
      </c>
    </row>
    <row r="35" spans="1:7" ht="52.5" customHeight="1">
      <c r="A35" s="22"/>
      <c r="B35" s="23"/>
      <c r="C35" s="23"/>
      <c r="D35" s="24" t="s">
        <v>11</v>
      </c>
      <c r="E35" s="25">
        <f>SUM(E37)</f>
        <v>0</v>
      </c>
      <c r="F35" s="25">
        <f>SUM(F37)</f>
        <v>0</v>
      </c>
      <c r="G35" s="21">
        <v>0</v>
      </c>
    </row>
    <row r="36" spans="1:7" ht="13.5" customHeight="1">
      <c r="A36" s="22"/>
      <c r="B36" s="23" t="s">
        <v>38</v>
      </c>
      <c r="C36" s="23"/>
      <c r="D36" s="24" t="s">
        <v>39</v>
      </c>
      <c r="E36" s="25">
        <f>SUM(E38:E41)</f>
        <v>1295000</v>
      </c>
      <c r="F36" s="26">
        <f>SUM(F38:F41)</f>
        <v>456768.69</v>
      </c>
      <c r="G36" s="21">
        <f t="shared" si="0"/>
        <v>35.27171351351351</v>
      </c>
    </row>
    <row r="37" spans="1:7" ht="53.25" customHeight="1">
      <c r="A37" s="22"/>
      <c r="B37" s="23"/>
      <c r="C37" s="23"/>
      <c r="D37" s="24" t="s">
        <v>11</v>
      </c>
      <c r="E37" s="25">
        <v>0</v>
      </c>
      <c r="F37" s="25">
        <v>0</v>
      </c>
      <c r="G37" s="21">
        <v>0</v>
      </c>
    </row>
    <row r="38" spans="1:7" ht="60" customHeight="1">
      <c r="A38" s="22"/>
      <c r="B38" s="23"/>
      <c r="C38" s="27" t="s">
        <v>60</v>
      </c>
      <c r="D38" s="28" t="s">
        <v>61</v>
      </c>
      <c r="E38" s="25">
        <v>1180000</v>
      </c>
      <c r="F38" s="25">
        <v>297000</v>
      </c>
      <c r="G38" s="21">
        <f>SUM(F38/E38)*100</f>
        <v>25.169491525423727</v>
      </c>
    </row>
    <row r="39" spans="1:7" ht="21.75" customHeight="1">
      <c r="A39" s="22"/>
      <c r="B39" s="23"/>
      <c r="C39" s="23" t="s">
        <v>28</v>
      </c>
      <c r="D39" s="24" t="s">
        <v>29</v>
      </c>
      <c r="E39" s="25">
        <v>5000</v>
      </c>
      <c r="F39" s="26">
        <v>10759.18</v>
      </c>
      <c r="G39" s="21">
        <f>SUM(F39/E39)*100</f>
        <v>215.18359999999998</v>
      </c>
    </row>
    <row r="40" spans="1:7" ht="46.5" customHeight="1">
      <c r="A40" s="22"/>
      <c r="B40" s="23"/>
      <c r="C40" s="23" t="s">
        <v>14</v>
      </c>
      <c r="D40" s="24" t="s">
        <v>15</v>
      </c>
      <c r="E40" s="25">
        <v>20000</v>
      </c>
      <c r="F40" s="26">
        <v>10002</v>
      </c>
      <c r="G40" s="21">
        <f t="shared" si="0"/>
        <v>50.01</v>
      </c>
    </row>
    <row r="41" spans="1:7" ht="47.25" customHeight="1">
      <c r="A41" s="22"/>
      <c r="B41" s="23"/>
      <c r="C41" s="23" t="s">
        <v>128</v>
      </c>
      <c r="D41" s="24" t="s">
        <v>129</v>
      </c>
      <c r="E41" s="25">
        <v>90000</v>
      </c>
      <c r="F41" s="26">
        <v>139007.51</v>
      </c>
      <c r="G41" s="21">
        <f t="shared" si="0"/>
        <v>154.4527888888889</v>
      </c>
    </row>
    <row r="42" spans="1:7" ht="13.5" customHeight="1">
      <c r="A42" s="22" t="s">
        <v>40</v>
      </c>
      <c r="B42" s="23"/>
      <c r="C42" s="23"/>
      <c r="D42" s="24" t="s">
        <v>41</v>
      </c>
      <c r="E42" s="25">
        <f>SUM(E44+E49+E52)</f>
        <v>674500</v>
      </c>
      <c r="F42" s="25">
        <f>SUM(F44+F49+F52)</f>
        <v>321983.76</v>
      </c>
      <c r="G42" s="21">
        <f t="shared" si="0"/>
        <v>47.73665826538176</v>
      </c>
    </row>
    <row r="43" spans="1:7" ht="42.75" customHeight="1">
      <c r="A43" s="22"/>
      <c r="B43" s="23"/>
      <c r="C43" s="23"/>
      <c r="D43" s="24" t="s">
        <v>11</v>
      </c>
      <c r="E43" s="25">
        <f>SUM(E45+E50+E53)</f>
        <v>0</v>
      </c>
      <c r="F43" s="25">
        <f>SUM(F45+F50+F53)</f>
        <v>0</v>
      </c>
      <c r="G43" s="21">
        <v>0</v>
      </c>
    </row>
    <row r="44" spans="1:7" ht="31.5" customHeight="1">
      <c r="A44" s="22"/>
      <c r="B44" s="23" t="s">
        <v>42</v>
      </c>
      <c r="C44" s="23"/>
      <c r="D44" s="24" t="s">
        <v>43</v>
      </c>
      <c r="E44" s="25">
        <f>SUM(E46:E48)</f>
        <v>410500</v>
      </c>
      <c r="F44" s="26">
        <f>SUM(F46:F48)</f>
        <v>179983.76</v>
      </c>
      <c r="G44" s="21">
        <f t="shared" si="0"/>
        <v>43.84500852618758</v>
      </c>
    </row>
    <row r="45" spans="1:7" ht="42.75" customHeight="1">
      <c r="A45" s="22"/>
      <c r="B45" s="23"/>
      <c r="C45" s="23"/>
      <c r="D45" s="24" t="s">
        <v>11</v>
      </c>
      <c r="E45" s="25">
        <v>0</v>
      </c>
      <c r="F45" s="25">
        <v>0</v>
      </c>
      <c r="G45" s="29">
        <v>0</v>
      </c>
    </row>
    <row r="46" spans="1:7" ht="15" customHeight="1">
      <c r="A46" s="22"/>
      <c r="B46" s="23"/>
      <c r="C46" s="23" t="s">
        <v>44</v>
      </c>
      <c r="D46" s="24" t="s">
        <v>45</v>
      </c>
      <c r="E46" s="25">
        <v>380000</v>
      </c>
      <c r="F46" s="26">
        <v>164872.28</v>
      </c>
      <c r="G46" s="21">
        <f t="shared" si="0"/>
        <v>43.387442105263155</v>
      </c>
    </row>
    <row r="47" spans="1:7" ht="15" customHeight="1">
      <c r="A47" s="22"/>
      <c r="B47" s="23"/>
      <c r="C47" s="23" t="s">
        <v>92</v>
      </c>
      <c r="D47" s="24" t="s">
        <v>93</v>
      </c>
      <c r="E47" s="25">
        <v>500</v>
      </c>
      <c r="F47" s="26">
        <v>111.48</v>
      </c>
      <c r="G47" s="21">
        <v>0</v>
      </c>
    </row>
    <row r="48" spans="1:7" ht="43.5" customHeight="1">
      <c r="A48" s="22"/>
      <c r="B48" s="23"/>
      <c r="C48" s="23" t="s">
        <v>14</v>
      </c>
      <c r="D48" s="24" t="s">
        <v>15</v>
      </c>
      <c r="E48" s="25">
        <v>30000</v>
      </c>
      <c r="F48" s="26">
        <v>15000</v>
      </c>
      <c r="G48" s="21">
        <f t="shared" si="0"/>
        <v>50</v>
      </c>
    </row>
    <row r="49" spans="1:7" ht="13.5" customHeight="1">
      <c r="A49" s="22"/>
      <c r="B49" s="23" t="s">
        <v>46</v>
      </c>
      <c r="C49" s="23"/>
      <c r="D49" s="24" t="s">
        <v>47</v>
      </c>
      <c r="E49" s="25">
        <f>SUM(E51)</f>
        <v>5000</v>
      </c>
      <c r="F49" s="26">
        <f>SUM(F51)</f>
        <v>2500</v>
      </c>
      <c r="G49" s="21">
        <f t="shared" si="0"/>
        <v>50</v>
      </c>
    </row>
    <row r="50" spans="1:7" ht="42.75" customHeight="1">
      <c r="A50" s="22"/>
      <c r="B50" s="23"/>
      <c r="C50" s="23"/>
      <c r="D50" s="24" t="s">
        <v>11</v>
      </c>
      <c r="E50" s="25">
        <v>0</v>
      </c>
      <c r="F50" s="25">
        <v>0</v>
      </c>
      <c r="G50" s="29">
        <v>0</v>
      </c>
    </row>
    <row r="51" spans="1:7" ht="43.5" customHeight="1">
      <c r="A51" s="22"/>
      <c r="B51" s="23"/>
      <c r="C51" s="23" t="s">
        <v>14</v>
      </c>
      <c r="D51" s="24" t="s">
        <v>15</v>
      </c>
      <c r="E51" s="25">
        <v>5000</v>
      </c>
      <c r="F51" s="26">
        <v>2500</v>
      </c>
      <c r="G51" s="21">
        <f t="shared" si="0"/>
        <v>50</v>
      </c>
    </row>
    <row r="52" spans="1:7" ht="13.5" customHeight="1">
      <c r="A52" s="22"/>
      <c r="B52" s="23" t="s">
        <v>48</v>
      </c>
      <c r="C52" s="23"/>
      <c r="D52" s="24" t="s">
        <v>49</v>
      </c>
      <c r="E52" s="25">
        <f>SUM(E54)</f>
        <v>259000</v>
      </c>
      <c r="F52" s="26">
        <f>SUM(F54)</f>
        <v>139500</v>
      </c>
      <c r="G52" s="21">
        <f t="shared" si="0"/>
        <v>53.861003861003866</v>
      </c>
    </row>
    <row r="53" spans="1:7" ht="42.75" customHeight="1">
      <c r="A53" s="22"/>
      <c r="B53" s="23"/>
      <c r="C53" s="23"/>
      <c r="D53" s="24" t="s">
        <v>11</v>
      </c>
      <c r="E53" s="25">
        <v>0</v>
      </c>
      <c r="F53" s="25">
        <v>0</v>
      </c>
      <c r="G53" s="29">
        <v>0</v>
      </c>
    </row>
    <row r="54" spans="1:7" ht="43.5" customHeight="1">
      <c r="A54" s="22"/>
      <c r="B54" s="23"/>
      <c r="C54" s="23" t="s">
        <v>14</v>
      </c>
      <c r="D54" s="24" t="s">
        <v>15</v>
      </c>
      <c r="E54" s="25">
        <v>259000</v>
      </c>
      <c r="F54" s="26">
        <v>139500</v>
      </c>
      <c r="G54" s="21">
        <f t="shared" si="0"/>
        <v>53.861003861003866</v>
      </c>
    </row>
    <row r="55" spans="1:7" ht="13.5" customHeight="1">
      <c r="A55" s="22" t="s">
        <v>50</v>
      </c>
      <c r="B55" s="23"/>
      <c r="C55" s="23"/>
      <c r="D55" s="24" t="s">
        <v>51</v>
      </c>
      <c r="E55" s="25">
        <f>SUM(E57+E60+E68)</f>
        <v>386634</v>
      </c>
      <c r="F55" s="25">
        <f>SUM(F57+F60+F68)</f>
        <v>246328.69</v>
      </c>
      <c r="G55" s="21">
        <f t="shared" si="0"/>
        <v>63.71107817729429</v>
      </c>
    </row>
    <row r="56" spans="1:7" ht="42.75" customHeight="1">
      <c r="A56" s="22"/>
      <c r="B56" s="23"/>
      <c r="C56" s="23"/>
      <c r="D56" s="24" t="s">
        <v>11</v>
      </c>
      <c r="E56" s="25">
        <v>0</v>
      </c>
      <c r="F56" s="25">
        <v>0</v>
      </c>
      <c r="G56" s="21">
        <v>0</v>
      </c>
    </row>
    <row r="57" spans="1:7" ht="13.5" customHeight="1">
      <c r="A57" s="22"/>
      <c r="B57" s="23" t="s">
        <v>52</v>
      </c>
      <c r="C57" s="23"/>
      <c r="D57" s="24" t="s">
        <v>53</v>
      </c>
      <c r="E57" s="25">
        <f>SUM(E59)</f>
        <v>145658</v>
      </c>
      <c r="F57" s="26">
        <f>SUM(F59)</f>
        <v>78400</v>
      </c>
      <c r="G57" s="21">
        <f t="shared" si="0"/>
        <v>53.824712683134464</v>
      </c>
    </row>
    <row r="58" spans="1:7" ht="42.75" customHeight="1">
      <c r="A58" s="22"/>
      <c r="B58" s="23"/>
      <c r="C58" s="23"/>
      <c r="D58" s="24" t="s">
        <v>11</v>
      </c>
      <c r="E58" s="25">
        <v>0</v>
      </c>
      <c r="F58" s="25">
        <v>0</v>
      </c>
      <c r="G58" s="29">
        <v>0</v>
      </c>
    </row>
    <row r="59" spans="1:7" ht="43.5" customHeight="1">
      <c r="A59" s="22"/>
      <c r="B59" s="23"/>
      <c r="C59" s="23" t="s">
        <v>14</v>
      </c>
      <c r="D59" s="24" t="s">
        <v>15</v>
      </c>
      <c r="E59" s="25">
        <v>145658</v>
      </c>
      <c r="F59" s="26">
        <v>78400</v>
      </c>
      <c r="G59" s="21">
        <f t="shared" si="0"/>
        <v>53.824712683134464</v>
      </c>
    </row>
    <row r="60" spans="1:7" ht="13.5" customHeight="1">
      <c r="A60" s="22"/>
      <c r="B60" s="23" t="s">
        <v>54</v>
      </c>
      <c r="C60" s="23"/>
      <c r="D60" s="24" t="s">
        <v>55</v>
      </c>
      <c r="E60" s="25">
        <f>SUM(E62:E67)</f>
        <v>198976</v>
      </c>
      <c r="F60" s="25">
        <f>SUM(F62:F67)</f>
        <v>131233.73</v>
      </c>
      <c r="G60" s="21">
        <f t="shared" si="0"/>
        <v>65.95455230781603</v>
      </c>
    </row>
    <row r="61" spans="1:7" ht="42.75" customHeight="1">
      <c r="A61" s="22"/>
      <c r="B61" s="23"/>
      <c r="C61" s="23"/>
      <c r="D61" s="24" t="s">
        <v>11</v>
      </c>
      <c r="E61" s="25">
        <v>0</v>
      </c>
      <c r="F61" s="25">
        <v>0</v>
      </c>
      <c r="G61" s="29">
        <v>0</v>
      </c>
    </row>
    <row r="62" spans="1:7" ht="25.5" customHeight="1">
      <c r="A62" s="22"/>
      <c r="B62" s="23"/>
      <c r="C62" s="23" t="s">
        <v>58</v>
      </c>
      <c r="D62" s="24" t="s">
        <v>59</v>
      </c>
      <c r="E62" s="25">
        <v>1226</v>
      </c>
      <c r="F62" s="26">
        <v>2488.78</v>
      </c>
      <c r="G62" s="21">
        <f t="shared" si="0"/>
        <v>203.00000000000003</v>
      </c>
    </row>
    <row r="63" spans="1:7" ht="25.5" customHeight="1">
      <c r="A63" s="22"/>
      <c r="B63" s="23"/>
      <c r="C63" s="23" t="s">
        <v>156</v>
      </c>
      <c r="D63" s="24" t="s">
        <v>161</v>
      </c>
      <c r="E63" s="25">
        <v>1000</v>
      </c>
      <c r="F63" s="26">
        <v>1880</v>
      </c>
      <c r="G63" s="31">
        <f>SUM(F63/E63)*100</f>
        <v>188</v>
      </c>
    </row>
    <row r="64" spans="1:7" ht="15" customHeight="1">
      <c r="A64" s="22"/>
      <c r="B64" s="23"/>
      <c r="C64" s="23" t="s">
        <v>44</v>
      </c>
      <c r="D64" s="24" t="s">
        <v>45</v>
      </c>
      <c r="E64" s="25">
        <v>750</v>
      </c>
      <c r="F64" s="26">
        <v>510</v>
      </c>
      <c r="G64" s="21">
        <f t="shared" si="0"/>
        <v>68</v>
      </c>
    </row>
    <row r="65" spans="1:7" ht="65.25" customHeight="1">
      <c r="A65" s="22"/>
      <c r="B65" s="23"/>
      <c r="C65" s="23" t="s">
        <v>60</v>
      </c>
      <c r="D65" s="24" t="s">
        <v>61</v>
      </c>
      <c r="E65" s="25">
        <v>160000</v>
      </c>
      <c r="F65" s="26">
        <v>104076.7</v>
      </c>
      <c r="G65" s="21">
        <f t="shared" si="0"/>
        <v>65.0479375</v>
      </c>
    </row>
    <row r="66" spans="1:7" ht="21" customHeight="1">
      <c r="A66" s="22"/>
      <c r="B66" s="23"/>
      <c r="C66" s="23" t="s">
        <v>92</v>
      </c>
      <c r="D66" s="24" t="s">
        <v>93</v>
      </c>
      <c r="E66" s="25">
        <v>0</v>
      </c>
      <c r="F66" s="26">
        <v>8.13</v>
      </c>
      <c r="G66" s="29">
        <v>0</v>
      </c>
    </row>
    <row r="67" spans="1:7" ht="15" customHeight="1">
      <c r="A67" s="22"/>
      <c r="B67" s="23"/>
      <c r="C67" s="23" t="s">
        <v>28</v>
      </c>
      <c r="D67" s="24" t="s">
        <v>29</v>
      </c>
      <c r="E67" s="25">
        <v>36000</v>
      </c>
      <c r="F67" s="26">
        <v>22270.12</v>
      </c>
      <c r="G67" s="21">
        <f t="shared" si="0"/>
        <v>61.861444444444444</v>
      </c>
    </row>
    <row r="68" spans="1:7" ht="13.5" customHeight="1">
      <c r="A68" s="22"/>
      <c r="B68" s="23" t="s">
        <v>62</v>
      </c>
      <c r="C68" s="23"/>
      <c r="D68" s="24" t="s">
        <v>63</v>
      </c>
      <c r="E68" s="25">
        <f>SUM(E70:E71)</f>
        <v>42000</v>
      </c>
      <c r="F68" s="25">
        <f>SUM(F70:F71)</f>
        <v>36694.96</v>
      </c>
      <c r="G68" s="21">
        <f t="shared" si="0"/>
        <v>87.36895238095238</v>
      </c>
    </row>
    <row r="69" spans="1:7" ht="42.75" customHeight="1">
      <c r="A69" s="22"/>
      <c r="B69" s="23"/>
      <c r="C69" s="23"/>
      <c r="D69" s="24" t="s">
        <v>11</v>
      </c>
      <c r="E69" s="25">
        <v>0</v>
      </c>
      <c r="F69" s="25">
        <v>0</v>
      </c>
      <c r="G69" s="29">
        <v>0</v>
      </c>
    </row>
    <row r="70" spans="1:7" ht="43.5" customHeight="1">
      <c r="A70" s="22"/>
      <c r="B70" s="23"/>
      <c r="C70" s="23" t="s">
        <v>14</v>
      </c>
      <c r="D70" s="24" t="s">
        <v>15</v>
      </c>
      <c r="E70" s="25">
        <v>16000</v>
      </c>
      <c r="F70" s="26">
        <v>15135.44</v>
      </c>
      <c r="G70" s="21">
        <f t="shared" si="0"/>
        <v>94.5965</v>
      </c>
    </row>
    <row r="71" spans="1:7" ht="43.5" customHeight="1">
      <c r="A71" s="22"/>
      <c r="B71" s="23"/>
      <c r="C71" s="23" t="s">
        <v>64</v>
      </c>
      <c r="D71" s="24" t="s">
        <v>65</v>
      </c>
      <c r="E71" s="25">
        <v>26000</v>
      </c>
      <c r="F71" s="26">
        <v>21559.52</v>
      </c>
      <c r="G71" s="21">
        <f t="shared" si="0"/>
        <v>82.92123076923077</v>
      </c>
    </row>
    <row r="72" spans="1:7" ht="23.25" customHeight="1">
      <c r="A72" s="22" t="s">
        <v>69</v>
      </c>
      <c r="B72" s="23"/>
      <c r="C72" s="23"/>
      <c r="D72" s="24" t="s">
        <v>70</v>
      </c>
      <c r="E72" s="25">
        <f>SUM(E74)</f>
        <v>3164053</v>
      </c>
      <c r="F72" s="25">
        <f>SUM(F74)</f>
        <v>2037238.73</v>
      </c>
      <c r="G72" s="21">
        <f aca="true" t="shared" si="2" ref="G72:G129">SUM(F72/E72)*100</f>
        <v>64.38699762614596</v>
      </c>
    </row>
    <row r="73" spans="1:7" ht="48" customHeight="1">
      <c r="A73" s="22"/>
      <c r="B73" s="23"/>
      <c r="C73" s="23"/>
      <c r="D73" s="24" t="s">
        <v>11</v>
      </c>
      <c r="E73" s="25">
        <f>SUM(E75)</f>
        <v>0</v>
      </c>
      <c r="F73" s="25">
        <f>SUM(F75)</f>
        <v>0</v>
      </c>
      <c r="G73" s="21">
        <v>0</v>
      </c>
    </row>
    <row r="74" spans="1:7" ht="27" customHeight="1">
      <c r="A74" s="22"/>
      <c r="B74" s="23" t="s">
        <v>71</v>
      </c>
      <c r="C74" s="23"/>
      <c r="D74" s="24" t="s">
        <v>72</v>
      </c>
      <c r="E74" s="25">
        <f>SUM(E77)</f>
        <v>3164053</v>
      </c>
      <c r="F74" s="25">
        <f>SUM(F76:F77)</f>
        <v>2037238.73</v>
      </c>
      <c r="G74" s="21">
        <f t="shared" si="2"/>
        <v>64.38699762614596</v>
      </c>
    </row>
    <row r="75" spans="1:7" ht="42.75" customHeight="1">
      <c r="A75" s="22"/>
      <c r="B75" s="23"/>
      <c r="C75" s="23"/>
      <c r="D75" s="24" t="s">
        <v>11</v>
      </c>
      <c r="E75" s="25">
        <v>0</v>
      </c>
      <c r="F75" s="25">
        <v>0</v>
      </c>
      <c r="G75" s="29">
        <v>0</v>
      </c>
    </row>
    <row r="76" spans="1:7" ht="18.75" customHeight="1">
      <c r="A76" s="22"/>
      <c r="B76" s="23"/>
      <c r="C76" s="23" t="s">
        <v>92</v>
      </c>
      <c r="D76" s="24" t="s">
        <v>93</v>
      </c>
      <c r="E76" s="25">
        <v>0</v>
      </c>
      <c r="F76" s="26">
        <v>2575.73</v>
      </c>
      <c r="G76" s="29">
        <v>0</v>
      </c>
    </row>
    <row r="77" spans="1:7" ht="43.5" customHeight="1">
      <c r="A77" s="22"/>
      <c r="B77" s="23"/>
      <c r="C77" s="23" t="s">
        <v>14</v>
      </c>
      <c r="D77" s="24" t="s">
        <v>15</v>
      </c>
      <c r="E77" s="25">
        <v>3164053</v>
      </c>
      <c r="F77" s="26">
        <v>2034663</v>
      </c>
      <c r="G77" s="21">
        <f t="shared" si="2"/>
        <v>64.30559159407254</v>
      </c>
    </row>
    <row r="78" spans="1:7" ht="54" customHeight="1">
      <c r="A78" s="22" t="s">
        <v>74</v>
      </c>
      <c r="B78" s="23"/>
      <c r="C78" s="23"/>
      <c r="D78" s="24" t="s">
        <v>75</v>
      </c>
      <c r="E78" s="25">
        <f>SUM(E80+E84)</f>
        <v>5779440</v>
      </c>
      <c r="F78" s="25">
        <f>SUM(F80+F84)</f>
        <v>2567924</v>
      </c>
      <c r="G78" s="21">
        <f t="shared" si="2"/>
        <v>44.43205570089836</v>
      </c>
    </row>
    <row r="79" spans="1:7" ht="42.75" customHeight="1">
      <c r="A79" s="22"/>
      <c r="B79" s="23"/>
      <c r="C79" s="23"/>
      <c r="D79" s="24" t="s">
        <v>11</v>
      </c>
      <c r="E79" s="25">
        <v>0</v>
      </c>
      <c r="F79" s="25">
        <v>0</v>
      </c>
      <c r="G79" s="29">
        <v>0</v>
      </c>
    </row>
    <row r="80" spans="1:7" ht="42.75" customHeight="1">
      <c r="A80" s="22"/>
      <c r="B80" s="27" t="s">
        <v>169</v>
      </c>
      <c r="C80" s="23"/>
      <c r="D80" s="28" t="s">
        <v>170</v>
      </c>
      <c r="E80" s="25">
        <f>SUM(E82+E83)</f>
        <v>1000000</v>
      </c>
      <c r="F80" s="25">
        <f>SUM(F82:F83)</f>
        <v>589604.57</v>
      </c>
      <c r="G80" s="21">
        <f>SUM(F80/E80)*100</f>
        <v>58.960457</v>
      </c>
    </row>
    <row r="81" spans="1:7" ht="42.75" customHeight="1">
      <c r="A81" s="22"/>
      <c r="B81" s="23"/>
      <c r="C81" s="23"/>
      <c r="D81" s="24" t="s">
        <v>11</v>
      </c>
      <c r="E81" s="25">
        <v>0</v>
      </c>
      <c r="F81" s="25">
        <v>0</v>
      </c>
      <c r="G81" s="29">
        <v>0</v>
      </c>
    </row>
    <row r="82" spans="1:7" ht="42.75" customHeight="1">
      <c r="A82" s="22"/>
      <c r="B82" s="23"/>
      <c r="C82" s="27" t="s">
        <v>56</v>
      </c>
      <c r="D82" s="28" t="s">
        <v>57</v>
      </c>
      <c r="E82" s="25">
        <v>1000000</v>
      </c>
      <c r="F82" s="25">
        <v>586354.57</v>
      </c>
      <c r="G82" s="29">
        <f>SUM(F82/E82)*100</f>
        <v>58.63545699999999</v>
      </c>
    </row>
    <row r="83" spans="1:7" ht="42.75" customHeight="1">
      <c r="A83" s="22"/>
      <c r="B83" s="23"/>
      <c r="C83" s="27" t="s">
        <v>171</v>
      </c>
      <c r="D83" s="28" t="s">
        <v>172</v>
      </c>
      <c r="E83" s="25">
        <v>0</v>
      </c>
      <c r="F83" s="25">
        <v>3250</v>
      </c>
      <c r="G83" s="29">
        <v>0</v>
      </c>
    </row>
    <row r="84" spans="1:7" ht="24.75" customHeight="1">
      <c r="A84" s="22"/>
      <c r="B84" s="23" t="s">
        <v>79</v>
      </c>
      <c r="C84" s="23"/>
      <c r="D84" s="24" t="s">
        <v>76</v>
      </c>
      <c r="E84" s="25">
        <f>SUM(E86:E87)</f>
        <v>4779440</v>
      </c>
      <c r="F84" s="25">
        <f>SUM(F86:F87)</f>
        <v>1978319.43</v>
      </c>
      <c r="G84" s="21">
        <f t="shared" si="2"/>
        <v>41.39228507942353</v>
      </c>
    </row>
    <row r="85" spans="1:7" ht="42.75" customHeight="1">
      <c r="A85" s="22"/>
      <c r="B85" s="23"/>
      <c r="C85" s="23"/>
      <c r="D85" s="24" t="s">
        <v>11</v>
      </c>
      <c r="E85" s="25">
        <v>0</v>
      </c>
      <c r="F85" s="25">
        <v>0</v>
      </c>
      <c r="G85" s="29">
        <v>0</v>
      </c>
    </row>
    <row r="86" spans="1:7" ht="15" customHeight="1">
      <c r="A86" s="22"/>
      <c r="B86" s="23"/>
      <c r="C86" s="23" t="s">
        <v>80</v>
      </c>
      <c r="D86" s="24" t="s">
        <v>81</v>
      </c>
      <c r="E86" s="25">
        <v>4328099</v>
      </c>
      <c r="F86" s="26">
        <v>1830534</v>
      </c>
      <c r="G86" s="21">
        <f t="shared" si="2"/>
        <v>42.2941804242463</v>
      </c>
    </row>
    <row r="87" spans="1:7" ht="15" customHeight="1">
      <c r="A87" s="22"/>
      <c r="B87" s="23"/>
      <c r="C87" s="23" t="s">
        <v>77</v>
      </c>
      <c r="D87" s="24" t="s">
        <v>78</v>
      </c>
      <c r="E87" s="25">
        <v>451341</v>
      </c>
      <c r="F87" s="26">
        <v>147785.43</v>
      </c>
      <c r="G87" s="21">
        <f t="shared" si="2"/>
        <v>32.7436306473376</v>
      </c>
    </row>
    <row r="88" spans="1:7" ht="13.5" customHeight="1">
      <c r="A88" s="22" t="s">
        <v>82</v>
      </c>
      <c r="B88" s="23"/>
      <c r="C88" s="23"/>
      <c r="D88" s="24" t="s">
        <v>83</v>
      </c>
      <c r="E88" s="25">
        <f>SUM(E90+E93+E96+E99)</f>
        <v>30633376</v>
      </c>
      <c r="F88" s="25">
        <f>SUM(F90+F93+F96+F99)</f>
        <v>17954486.52</v>
      </c>
      <c r="G88" s="21">
        <f t="shared" si="2"/>
        <v>58.61086456811029</v>
      </c>
    </row>
    <row r="89" spans="1:7" ht="42.75" customHeight="1">
      <c r="A89" s="22"/>
      <c r="B89" s="23"/>
      <c r="C89" s="23"/>
      <c r="D89" s="24" t="s">
        <v>11</v>
      </c>
      <c r="E89" s="25">
        <v>0</v>
      </c>
      <c r="F89" s="25">
        <v>0</v>
      </c>
      <c r="G89" s="29">
        <v>0</v>
      </c>
    </row>
    <row r="90" spans="1:7" ht="30" customHeight="1">
      <c r="A90" s="22"/>
      <c r="B90" s="23" t="s">
        <v>84</v>
      </c>
      <c r="C90" s="23"/>
      <c r="D90" s="24" t="s">
        <v>85</v>
      </c>
      <c r="E90" s="25">
        <f>SUM(E92)</f>
        <v>22634103</v>
      </c>
      <c r="F90" s="25">
        <f>SUM(F92)</f>
        <v>13928680</v>
      </c>
      <c r="G90" s="21">
        <f t="shared" si="2"/>
        <v>61.53846697613773</v>
      </c>
    </row>
    <row r="91" spans="1:7" ht="42.75" customHeight="1">
      <c r="A91" s="22"/>
      <c r="B91" s="23"/>
      <c r="C91" s="23"/>
      <c r="D91" s="24" t="s">
        <v>11</v>
      </c>
      <c r="E91" s="25">
        <v>0</v>
      </c>
      <c r="F91" s="25">
        <v>0</v>
      </c>
      <c r="G91" s="29">
        <v>0</v>
      </c>
    </row>
    <row r="92" spans="1:7" ht="15" customHeight="1">
      <c r="A92" s="22"/>
      <c r="B92" s="23"/>
      <c r="C92" s="23" t="s">
        <v>86</v>
      </c>
      <c r="D92" s="24" t="s">
        <v>87</v>
      </c>
      <c r="E92" s="25">
        <v>22634103</v>
      </c>
      <c r="F92" s="26">
        <v>13928680</v>
      </c>
      <c r="G92" s="21">
        <f t="shared" si="2"/>
        <v>61.53846697613773</v>
      </c>
    </row>
    <row r="93" spans="1:7" ht="27" customHeight="1">
      <c r="A93" s="22"/>
      <c r="B93" s="23" t="s">
        <v>88</v>
      </c>
      <c r="C93" s="23"/>
      <c r="D93" s="24" t="s">
        <v>89</v>
      </c>
      <c r="E93" s="25">
        <f>SUM(E95)</f>
        <v>5118156</v>
      </c>
      <c r="F93" s="25">
        <f>SUM(F95)</f>
        <v>2559078</v>
      </c>
      <c r="G93" s="21">
        <f t="shared" si="2"/>
        <v>50</v>
      </c>
    </row>
    <row r="94" spans="1:7" ht="42.75" customHeight="1">
      <c r="A94" s="22"/>
      <c r="B94" s="23"/>
      <c r="C94" s="23"/>
      <c r="D94" s="24" t="s">
        <v>11</v>
      </c>
      <c r="E94" s="25">
        <v>0</v>
      </c>
      <c r="F94" s="25">
        <v>0</v>
      </c>
      <c r="G94" s="21">
        <v>0</v>
      </c>
    </row>
    <row r="95" spans="1:7" ht="15" customHeight="1">
      <c r="A95" s="22"/>
      <c r="B95" s="23"/>
      <c r="C95" s="23" t="s">
        <v>86</v>
      </c>
      <c r="D95" s="24" t="s">
        <v>87</v>
      </c>
      <c r="E95" s="25">
        <v>5118156</v>
      </c>
      <c r="F95" s="26">
        <v>2559078</v>
      </c>
      <c r="G95" s="21">
        <f t="shared" si="2"/>
        <v>50</v>
      </c>
    </row>
    <row r="96" spans="1:7" ht="13.5" customHeight="1">
      <c r="A96" s="22"/>
      <c r="B96" s="23" t="s">
        <v>90</v>
      </c>
      <c r="C96" s="23"/>
      <c r="D96" s="24" t="s">
        <v>91</v>
      </c>
      <c r="E96" s="25">
        <f>SUM(E98)</f>
        <v>100000</v>
      </c>
      <c r="F96" s="26">
        <v>76168.52</v>
      </c>
      <c r="G96" s="21">
        <f t="shared" si="2"/>
        <v>76.16852</v>
      </c>
    </row>
    <row r="97" spans="1:7" ht="42.75" customHeight="1">
      <c r="A97" s="22"/>
      <c r="B97" s="23"/>
      <c r="C97" s="23"/>
      <c r="D97" s="24" t="s">
        <v>11</v>
      </c>
      <c r="E97" s="25">
        <v>0</v>
      </c>
      <c r="F97" s="25">
        <v>0</v>
      </c>
      <c r="G97" s="29">
        <v>0</v>
      </c>
    </row>
    <row r="98" spans="1:7" ht="15" customHeight="1">
      <c r="A98" s="22"/>
      <c r="B98" s="23"/>
      <c r="C98" s="23" t="s">
        <v>92</v>
      </c>
      <c r="D98" s="24" t="s">
        <v>93</v>
      </c>
      <c r="E98" s="25">
        <v>100000</v>
      </c>
      <c r="F98" s="25">
        <v>76168.52</v>
      </c>
      <c r="G98" s="21">
        <f t="shared" si="2"/>
        <v>76.16852</v>
      </c>
    </row>
    <row r="99" spans="1:7" ht="27" customHeight="1">
      <c r="A99" s="22"/>
      <c r="B99" s="23" t="s">
        <v>94</v>
      </c>
      <c r="C99" s="23"/>
      <c r="D99" s="24" t="s">
        <v>95</v>
      </c>
      <c r="E99" s="25">
        <f>SUM(E101)</f>
        <v>2781117</v>
      </c>
      <c r="F99" s="25">
        <f>SUM(F101)</f>
        <v>1390560</v>
      </c>
      <c r="G99" s="21">
        <f t="shared" si="2"/>
        <v>50.00005393516346</v>
      </c>
    </row>
    <row r="100" spans="1:7" ht="42.75" customHeight="1">
      <c r="A100" s="22"/>
      <c r="B100" s="23"/>
      <c r="C100" s="23"/>
      <c r="D100" s="24" t="s">
        <v>11</v>
      </c>
      <c r="E100" s="25">
        <v>0</v>
      </c>
      <c r="F100" s="25">
        <v>0</v>
      </c>
      <c r="G100" s="29">
        <v>0</v>
      </c>
    </row>
    <row r="101" spans="1:7" ht="15" customHeight="1">
      <c r="A101" s="22"/>
      <c r="B101" s="23"/>
      <c r="C101" s="23" t="s">
        <v>86</v>
      </c>
      <c r="D101" s="24" t="s">
        <v>87</v>
      </c>
      <c r="E101" s="25">
        <v>2781117</v>
      </c>
      <c r="F101" s="26">
        <v>1390560</v>
      </c>
      <c r="G101" s="21">
        <f t="shared" si="2"/>
        <v>50.00005393516346</v>
      </c>
    </row>
    <row r="102" spans="1:7" ht="13.5" customHeight="1">
      <c r="A102" s="22" t="s">
        <v>96</v>
      </c>
      <c r="B102" s="23"/>
      <c r="C102" s="23"/>
      <c r="D102" s="24" t="s">
        <v>97</v>
      </c>
      <c r="E102" s="25">
        <f>SUM(E104+E109+E112)</f>
        <v>425620</v>
      </c>
      <c r="F102" s="25">
        <f>SUM(F104+F109+F112)</f>
        <v>319675.06</v>
      </c>
      <c r="G102" s="21">
        <f t="shared" si="2"/>
        <v>75.10809172501293</v>
      </c>
    </row>
    <row r="103" spans="1:7" ht="42.75" customHeight="1">
      <c r="A103" s="22"/>
      <c r="B103" s="23"/>
      <c r="C103" s="23"/>
      <c r="D103" s="24" t="s">
        <v>11</v>
      </c>
      <c r="E103" s="25">
        <v>390620</v>
      </c>
      <c r="F103" s="25">
        <v>286660</v>
      </c>
      <c r="G103" s="21">
        <f t="shared" si="2"/>
        <v>73.38589933951155</v>
      </c>
    </row>
    <row r="104" spans="1:7" ht="13.5" customHeight="1">
      <c r="A104" s="22"/>
      <c r="B104" s="23" t="s">
        <v>100</v>
      </c>
      <c r="C104" s="23"/>
      <c r="D104" s="24" t="s">
        <v>101</v>
      </c>
      <c r="E104" s="25">
        <f>SUM(E106:E108)</f>
        <v>10000</v>
      </c>
      <c r="F104" s="25">
        <f>SUM(F106:F108)</f>
        <v>11898.06</v>
      </c>
      <c r="G104" s="21">
        <f t="shared" si="2"/>
        <v>118.9806</v>
      </c>
    </row>
    <row r="105" spans="1:7" ht="42.75" customHeight="1">
      <c r="A105" s="22"/>
      <c r="B105" s="23"/>
      <c r="C105" s="23"/>
      <c r="D105" s="24" t="s">
        <v>11</v>
      </c>
      <c r="E105" s="25">
        <v>0</v>
      </c>
      <c r="F105" s="25">
        <v>0</v>
      </c>
      <c r="G105" s="29">
        <v>0</v>
      </c>
    </row>
    <row r="106" spans="1:7" ht="15" customHeight="1">
      <c r="A106" s="22"/>
      <c r="B106" s="23"/>
      <c r="C106" s="23" t="s">
        <v>102</v>
      </c>
      <c r="D106" s="24" t="s">
        <v>103</v>
      </c>
      <c r="E106" s="25">
        <v>10000</v>
      </c>
      <c r="F106" s="26">
        <v>8720</v>
      </c>
      <c r="G106" s="21">
        <f t="shared" si="2"/>
        <v>87.2</v>
      </c>
    </row>
    <row r="107" spans="1:7" ht="15" customHeight="1">
      <c r="A107" s="22"/>
      <c r="B107" s="23"/>
      <c r="C107" s="23" t="s">
        <v>28</v>
      </c>
      <c r="D107" s="24" t="s">
        <v>29</v>
      </c>
      <c r="E107" s="25">
        <v>0</v>
      </c>
      <c r="F107" s="26">
        <v>786.17</v>
      </c>
      <c r="G107" s="29">
        <v>0</v>
      </c>
    </row>
    <row r="108" spans="1:7" ht="54" customHeight="1">
      <c r="A108" s="22"/>
      <c r="B108" s="23"/>
      <c r="C108" s="23" t="s">
        <v>157</v>
      </c>
      <c r="D108" s="28" t="s">
        <v>173</v>
      </c>
      <c r="E108" s="25">
        <v>0</v>
      </c>
      <c r="F108" s="26">
        <v>2391.89</v>
      </c>
      <c r="G108" s="29">
        <v>0</v>
      </c>
    </row>
    <row r="109" spans="1:7" ht="13.5" customHeight="1">
      <c r="A109" s="22"/>
      <c r="B109" s="23" t="s">
        <v>104</v>
      </c>
      <c r="C109" s="23"/>
      <c r="D109" s="24" t="s">
        <v>105</v>
      </c>
      <c r="E109" s="25">
        <f>SUM(E111)</f>
        <v>25000</v>
      </c>
      <c r="F109" s="25">
        <f>SUM(F111)</f>
        <v>13784</v>
      </c>
      <c r="G109" s="21">
        <f t="shared" si="2"/>
        <v>55.135999999999996</v>
      </c>
    </row>
    <row r="110" spans="1:7" ht="42.75" customHeight="1">
      <c r="A110" s="22"/>
      <c r="B110" s="23"/>
      <c r="C110" s="23"/>
      <c r="D110" s="24" t="s">
        <v>11</v>
      </c>
      <c r="E110" s="25">
        <v>0</v>
      </c>
      <c r="F110" s="25">
        <v>0</v>
      </c>
      <c r="G110" s="29">
        <v>0</v>
      </c>
    </row>
    <row r="111" spans="1:7" ht="15" customHeight="1">
      <c r="A111" s="22"/>
      <c r="B111" s="23"/>
      <c r="C111" s="23" t="s">
        <v>28</v>
      </c>
      <c r="D111" s="24" t="s">
        <v>29</v>
      </c>
      <c r="E111" s="25">
        <v>25000</v>
      </c>
      <c r="F111" s="26">
        <v>13784</v>
      </c>
      <c r="G111" s="21">
        <f t="shared" si="2"/>
        <v>55.135999999999996</v>
      </c>
    </row>
    <row r="112" spans="1:7" ht="15" customHeight="1">
      <c r="A112" s="22"/>
      <c r="B112" s="27" t="s">
        <v>106</v>
      </c>
      <c r="C112" s="23"/>
      <c r="D112" s="28" t="s">
        <v>73</v>
      </c>
      <c r="E112" s="25">
        <f>SUM(E114:E116)</f>
        <v>390620</v>
      </c>
      <c r="F112" s="25">
        <f>SUM(F114:F116)</f>
        <v>293993</v>
      </c>
      <c r="G112" s="21">
        <f>SUM(F112/E112)*100</f>
        <v>75.26317136859352</v>
      </c>
    </row>
    <row r="113" spans="1:7" ht="45" customHeight="1">
      <c r="A113" s="22"/>
      <c r="B113" s="23"/>
      <c r="C113" s="23"/>
      <c r="D113" s="24" t="s">
        <v>11</v>
      </c>
      <c r="E113" s="25">
        <f>SUM(E115)</f>
        <v>390620</v>
      </c>
      <c r="F113" s="26">
        <f>SUM(F115+F116)</f>
        <v>286660</v>
      </c>
      <c r="G113" s="21">
        <f>SUM(F113/E113)*100</f>
        <v>73.38589933951155</v>
      </c>
    </row>
    <row r="114" spans="1:7" ht="15" customHeight="1">
      <c r="A114" s="22"/>
      <c r="B114" s="23"/>
      <c r="C114" s="27" t="s">
        <v>28</v>
      </c>
      <c r="D114" s="28" t="s">
        <v>29</v>
      </c>
      <c r="E114" s="25">
        <v>0</v>
      </c>
      <c r="F114" s="26">
        <v>7333</v>
      </c>
      <c r="G114" s="21">
        <v>0</v>
      </c>
    </row>
    <row r="115" spans="1:7" ht="60" customHeight="1">
      <c r="A115" s="22"/>
      <c r="B115" s="23"/>
      <c r="C115" s="27" t="s">
        <v>66</v>
      </c>
      <c r="D115" s="28" t="s">
        <v>174</v>
      </c>
      <c r="E115" s="25">
        <v>390620</v>
      </c>
      <c r="F115" s="26">
        <v>286626.88</v>
      </c>
      <c r="G115" s="21">
        <f>SUM(F115/E115)*100</f>
        <v>73.37742051098253</v>
      </c>
    </row>
    <row r="116" spans="1:7" ht="66.75" customHeight="1">
      <c r="A116" s="22"/>
      <c r="B116" s="23"/>
      <c r="C116" s="27" t="s">
        <v>68</v>
      </c>
      <c r="D116" s="28" t="s">
        <v>174</v>
      </c>
      <c r="E116" s="25">
        <v>0</v>
      </c>
      <c r="F116" s="26">
        <v>33.12</v>
      </c>
      <c r="G116" s="21">
        <v>0</v>
      </c>
    </row>
    <row r="117" spans="1:7" ht="13.5" customHeight="1">
      <c r="A117" s="22" t="s">
        <v>107</v>
      </c>
      <c r="B117" s="23"/>
      <c r="C117" s="23"/>
      <c r="D117" s="24" t="s">
        <v>108</v>
      </c>
      <c r="E117" s="25">
        <f>SUM(E119)</f>
        <v>2995921</v>
      </c>
      <c r="F117" s="25">
        <f>SUM(F119)</f>
        <v>1497609</v>
      </c>
      <c r="G117" s="21">
        <f t="shared" si="2"/>
        <v>49.988267380882206</v>
      </c>
    </row>
    <row r="118" spans="1:7" ht="42.75" customHeight="1">
      <c r="A118" s="22"/>
      <c r="B118" s="23"/>
      <c r="C118" s="23"/>
      <c r="D118" s="24" t="s">
        <v>11</v>
      </c>
      <c r="E118" s="25">
        <v>0</v>
      </c>
      <c r="F118" s="25">
        <v>0</v>
      </c>
      <c r="G118" s="29">
        <v>0</v>
      </c>
    </row>
    <row r="119" spans="1:7" ht="36.75" customHeight="1">
      <c r="A119" s="22"/>
      <c r="B119" s="23" t="s">
        <v>109</v>
      </c>
      <c r="C119" s="23"/>
      <c r="D119" s="24" t="s">
        <v>110</v>
      </c>
      <c r="E119" s="25">
        <f>SUM(E121)</f>
        <v>2995921</v>
      </c>
      <c r="F119" s="25">
        <f>SUM(F121)</f>
        <v>1497609</v>
      </c>
      <c r="G119" s="21">
        <f t="shared" si="2"/>
        <v>49.988267380882206</v>
      </c>
    </row>
    <row r="120" spans="1:7" ht="45" customHeight="1">
      <c r="A120" s="22"/>
      <c r="B120" s="23"/>
      <c r="C120" s="23"/>
      <c r="D120" s="24" t="s">
        <v>11</v>
      </c>
      <c r="E120" s="25">
        <v>0</v>
      </c>
      <c r="F120" s="25">
        <v>0</v>
      </c>
      <c r="G120" s="29">
        <v>0</v>
      </c>
    </row>
    <row r="121" spans="1:7" ht="43.5" customHeight="1">
      <c r="A121" s="22"/>
      <c r="B121" s="23"/>
      <c r="C121" s="23" t="s">
        <v>14</v>
      </c>
      <c r="D121" s="24" t="s">
        <v>15</v>
      </c>
      <c r="E121" s="25">
        <v>2995921</v>
      </c>
      <c r="F121" s="26">
        <v>1497609</v>
      </c>
      <c r="G121" s="21">
        <f t="shared" si="2"/>
        <v>49.988267380882206</v>
      </c>
    </row>
    <row r="122" spans="1:7" ht="13.5" customHeight="1">
      <c r="A122" s="22" t="s">
        <v>111</v>
      </c>
      <c r="B122" s="23"/>
      <c r="C122" s="23"/>
      <c r="D122" s="24" t="s">
        <v>112</v>
      </c>
      <c r="E122" s="25">
        <f>SUM(E124+E129+E135+E138)</f>
        <v>10546254</v>
      </c>
      <c r="F122" s="25">
        <f>SUM(F124+F129+F135+F138)</f>
        <v>6003551.28</v>
      </c>
      <c r="G122" s="21">
        <f t="shared" si="2"/>
        <v>56.925912082147846</v>
      </c>
    </row>
    <row r="123" spans="1:7" ht="42.75" customHeight="1">
      <c r="A123" s="22"/>
      <c r="B123" s="23"/>
      <c r="C123" s="23"/>
      <c r="D123" s="24" t="s">
        <v>11</v>
      </c>
      <c r="E123" s="25">
        <f>SUM(E125+E130+E136+E139)</f>
        <v>877232</v>
      </c>
      <c r="F123" s="25">
        <f>SUM(F125+F130+F136+F139)</f>
        <v>877232.4600000001</v>
      </c>
      <c r="G123" s="21">
        <f t="shared" si="2"/>
        <v>100.00005243766759</v>
      </c>
    </row>
    <row r="124" spans="1:7" ht="13.5" customHeight="1">
      <c r="A124" s="22"/>
      <c r="B124" s="23" t="s">
        <v>113</v>
      </c>
      <c r="C124" s="23"/>
      <c r="D124" s="24" t="s">
        <v>114</v>
      </c>
      <c r="E124" s="25">
        <f>SUM(E126:E128)</f>
        <v>287000</v>
      </c>
      <c r="F124" s="25">
        <f>SUM(F126:F128)</f>
        <v>144032.14</v>
      </c>
      <c r="G124" s="21">
        <f t="shared" si="2"/>
        <v>50.18541463414634</v>
      </c>
    </row>
    <row r="125" spans="1:7" ht="42.75" customHeight="1">
      <c r="A125" s="22"/>
      <c r="B125" s="23"/>
      <c r="C125" s="23"/>
      <c r="D125" s="24" t="s">
        <v>11</v>
      </c>
      <c r="E125" s="25">
        <v>0</v>
      </c>
      <c r="F125" s="25">
        <v>0</v>
      </c>
      <c r="G125" s="29">
        <v>0</v>
      </c>
    </row>
    <row r="126" spans="1:7" ht="26.25" customHeight="1">
      <c r="A126" s="22"/>
      <c r="B126" s="23"/>
      <c r="C126" s="23" t="s">
        <v>92</v>
      </c>
      <c r="D126" s="24" t="s">
        <v>159</v>
      </c>
      <c r="E126" s="25">
        <v>0</v>
      </c>
      <c r="F126" s="26">
        <v>6.87</v>
      </c>
      <c r="G126" s="29">
        <v>0</v>
      </c>
    </row>
    <row r="127" spans="1:7" ht="27" customHeight="1">
      <c r="A127" s="22"/>
      <c r="B127" s="23"/>
      <c r="C127" s="23" t="s">
        <v>28</v>
      </c>
      <c r="D127" s="24" t="s">
        <v>29</v>
      </c>
      <c r="E127" s="25">
        <v>0</v>
      </c>
      <c r="F127" s="26">
        <v>1703.1</v>
      </c>
      <c r="G127" s="29">
        <v>0</v>
      </c>
    </row>
    <row r="128" spans="1:7" ht="43.5" customHeight="1">
      <c r="A128" s="22"/>
      <c r="B128" s="23"/>
      <c r="C128" s="23" t="s">
        <v>115</v>
      </c>
      <c r="D128" s="24" t="s">
        <v>116</v>
      </c>
      <c r="E128" s="25">
        <v>287000</v>
      </c>
      <c r="F128" s="26">
        <v>142322.17</v>
      </c>
      <c r="G128" s="21">
        <f t="shared" si="2"/>
        <v>49.58960627177701</v>
      </c>
    </row>
    <row r="129" spans="1:7" ht="13.5" customHeight="1">
      <c r="A129" s="22"/>
      <c r="B129" s="23" t="s">
        <v>117</v>
      </c>
      <c r="C129" s="23"/>
      <c r="D129" s="24" t="s">
        <v>118</v>
      </c>
      <c r="E129" s="25">
        <f>SUM(E131:E134)</f>
        <v>9350766</v>
      </c>
      <c r="F129" s="25">
        <f>SUM(F131:F134)</f>
        <v>4947987.23</v>
      </c>
      <c r="G129" s="21">
        <f t="shared" si="2"/>
        <v>52.91531442450812</v>
      </c>
    </row>
    <row r="130" spans="1:7" ht="42.75" customHeight="1">
      <c r="A130" s="22"/>
      <c r="B130" s="23"/>
      <c r="C130" s="23"/>
      <c r="D130" s="24" t="s">
        <v>11</v>
      </c>
      <c r="E130" s="25">
        <v>0</v>
      </c>
      <c r="F130" s="25">
        <v>0</v>
      </c>
      <c r="G130" s="29">
        <v>0</v>
      </c>
    </row>
    <row r="131" spans="1:7" ht="15" customHeight="1">
      <c r="A131" s="22"/>
      <c r="B131" s="23"/>
      <c r="C131" s="23" t="s">
        <v>102</v>
      </c>
      <c r="D131" s="24" t="s">
        <v>103</v>
      </c>
      <c r="E131" s="25">
        <v>4845000</v>
      </c>
      <c r="F131" s="26">
        <v>2537617.01</v>
      </c>
      <c r="G131" s="21">
        <f aca="true" t="shared" si="3" ref="G131:G192">SUM(F131/E131)*100</f>
        <v>52.37599607843136</v>
      </c>
    </row>
    <row r="132" spans="1:7" ht="15" customHeight="1">
      <c r="A132" s="22"/>
      <c r="B132" s="23"/>
      <c r="C132" s="27" t="s">
        <v>175</v>
      </c>
      <c r="D132" s="28" t="s">
        <v>176</v>
      </c>
      <c r="E132" s="25">
        <v>0</v>
      </c>
      <c r="F132" s="26">
        <v>599.47</v>
      </c>
      <c r="G132" s="21">
        <v>0</v>
      </c>
    </row>
    <row r="133" spans="1:7" ht="15" customHeight="1">
      <c r="A133" s="22"/>
      <c r="B133" s="23"/>
      <c r="C133" s="23" t="s">
        <v>28</v>
      </c>
      <c r="D133" s="24" t="s">
        <v>29</v>
      </c>
      <c r="E133" s="25">
        <v>150</v>
      </c>
      <c r="F133" s="26">
        <v>10172.75</v>
      </c>
      <c r="G133" s="21">
        <f t="shared" si="3"/>
        <v>6781.833333333333</v>
      </c>
    </row>
    <row r="134" spans="1:7" ht="25.5" customHeight="1">
      <c r="A134" s="22"/>
      <c r="B134" s="23"/>
      <c r="C134" s="23" t="s">
        <v>30</v>
      </c>
      <c r="D134" s="24" t="s">
        <v>31</v>
      </c>
      <c r="E134" s="25">
        <v>4505616</v>
      </c>
      <c r="F134" s="26">
        <v>2399598</v>
      </c>
      <c r="G134" s="21">
        <f t="shared" si="3"/>
        <v>53.257934098245386</v>
      </c>
    </row>
    <row r="135" spans="1:7" ht="13.5" customHeight="1">
      <c r="A135" s="22"/>
      <c r="B135" s="23" t="s">
        <v>119</v>
      </c>
      <c r="C135" s="23"/>
      <c r="D135" s="24" t="s">
        <v>120</v>
      </c>
      <c r="E135" s="25">
        <f>SUM(E137)</f>
        <v>31256</v>
      </c>
      <c r="F135" s="25">
        <f>SUM(F137)</f>
        <v>34299.45</v>
      </c>
      <c r="G135" s="21">
        <f t="shared" si="3"/>
        <v>109.73717046327106</v>
      </c>
    </row>
    <row r="136" spans="1:7" ht="42.75" customHeight="1">
      <c r="A136" s="22"/>
      <c r="B136" s="23"/>
      <c r="C136" s="23"/>
      <c r="D136" s="24" t="s">
        <v>11</v>
      </c>
      <c r="E136" s="25">
        <v>0</v>
      </c>
      <c r="F136" s="25">
        <v>0</v>
      </c>
      <c r="G136" s="29">
        <v>0</v>
      </c>
    </row>
    <row r="137" spans="1:7" ht="43.5" customHeight="1">
      <c r="A137" s="22"/>
      <c r="B137" s="23"/>
      <c r="C137" s="23" t="s">
        <v>115</v>
      </c>
      <c r="D137" s="24" t="s">
        <v>116</v>
      </c>
      <c r="E137" s="25">
        <v>31256</v>
      </c>
      <c r="F137" s="26">
        <v>34299.45</v>
      </c>
      <c r="G137" s="21">
        <f t="shared" si="3"/>
        <v>109.73717046327106</v>
      </c>
    </row>
    <row r="138" spans="1:7" ht="13.5" customHeight="1">
      <c r="A138" s="22"/>
      <c r="B138" s="23" t="s">
        <v>121</v>
      </c>
      <c r="C138" s="23"/>
      <c r="D138" s="24" t="s">
        <v>73</v>
      </c>
      <c r="E138" s="25">
        <f>SUM(E139)</f>
        <v>877232</v>
      </c>
      <c r="F138" s="25">
        <f>SUM(F139)</f>
        <v>877232.4600000001</v>
      </c>
      <c r="G138" s="21">
        <f t="shared" si="3"/>
        <v>100.00005243766759</v>
      </c>
    </row>
    <row r="139" spans="1:7" ht="45" customHeight="1">
      <c r="A139" s="22"/>
      <c r="B139" s="23"/>
      <c r="C139" s="23"/>
      <c r="D139" s="24" t="s">
        <v>11</v>
      </c>
      <c r="E139" s="25">
        <f>SUM(E140:E141)</f>
        <v>877232</v>
      </c>
      <c r="F139" s="25">
        <f>SUM(F140:F141)</f>
        <v>877232.4600000001</v>
      </c>
      <c r="G139" s="21">
        <f t="shared" si="3"/>
        <v>100.00005243766759</v>
      </c>
    </row>
    <row r="140" spans="1:7" ht="58.5" customHeight="1">
      <c r="A140" s="22"/>
      <c r="B140" s="23"/>
      <c r="C140" s="23" t="s">
        <v>66</v>
      </c>
      <c r="D140" s="24" t="s">
        <v>67</v>
      </c>
      <c r="E140" s="25">
        <v>833107</v>
      </c>
      <c r="F140" s="26">
        <v>833125.8</v>
      </c>
      <c r="G140" s="21">
        <f t="shared" si="3"/>
        <v>100.00225661289608</v>
      </c>
    </row>
    <row r="141" spans="1:7" ht="57.75" customHeight="1">
      <c r="A141" s="22"/>
      <c r="B141" s="23"/>
      <c r="C141" s="23" t="s">
        <v>68</v>
      </c>
      <c r="D141" s="24" t="s">
        <v>67</v>
      </c>
      <c r="E141" s="25">
        <v>44125</v>
      </c>
      <c r="F141" s="26">
        <v>44106.66</v>
      </c>
      <c r="G141" s="21">
        <f t="shared" si="3"/>
        <v>99.95843626062324</v>
      </c>
    </row>
    <row r="142" spans="1:7" ht="18.75" customHeight="1">
      <c r="A142" s="22" t="s">
        <v>122</v>
      </c>
      <c r="B142" s="23"/>
      <c r="C142" s="23"/>
      <c r="D142" s="24" t="s">
        <v>123</v>
      </c>
      <c r="E142" s="25">
        <f>SUM(E144+E147+E151+E154)</f>
        <v>547010</v>
      </c>
      <c r="F142" s="25">
        <f>SUM(F144+F147+F151+F154)</f>
        <v>272665.64</v>
      </c>
      <c r="G142" s="21">
        <f t="shared" si="3"/>
        <v>49.84655490758853</v>
      </c>
    </row>
    <row r="143" spans="1:7" ht="47.25" customHeight="1">
      <c r="A143" s="22"/>
      <c r="B143" s="23"/>
      <c r="C143" s="23"/>
      <c r="D143" s="24" t="s">
        <v>11</v>
      </c>
      <c r="E143" s="25">
        <f>SUM(E148+E152+E155)</f>
        <v>0</v>
      </c>
      <c r="F143" s="25">
        <f>SUM(F148+F152+F155)</f>
        <v>0</v>
      </c>
      <c r="G143" s="21">
        <v>0</v>
      </c>
    </row>
    <row r="144" spans="1:7" ht="42.75" customHeight="1">
      <c r="A144" s="22"/>
      <c r="B144" s="27" t="s">
        <v>177</v>
      </c>
      <c r="C144" s="23"/>
      <c r="D144" s="28" t="s">
        <v>178</v>
      </c>
      <c r="E144" s="25">
        <f>SUM(E146)</f>
        <v>5660</v>
      </c>
      <c r="F144" s="25">
        <f>SUM(F146)</f>
        <v>3845.64</v>
      </c>
      <c r="G144" s="21">
        <f t="shared" si="3"/>
        <v>67.94416961130742</v>
      </c>
    </row>
    <row r="145" spans="1:7" ht="46.5" customHeight="1">
      <c r="A145" s="22"/>
      <c r="B145" s="23"/>
      <c r="C145" s="23"/>
      <c r="D145" s="24" t="s">
        <v>11</v>
      </c>
      <c r="E145" s="25">
        <v>0</v>
      </c>
      <c r="F145" s="25">
        <v>0</v>
      </c>
      <c r="G145" s="21">
        <v>0</v>
      </c>
    </row>
    <row r="146" spans="1:7" ht="42.75" customHeight="1">
      <c r="A146" s="22"/>
      <c r="B146" s="23"/>
      <c r="C146" s="27" t="s">
        <v>28</v>
      </c>
      <c r="D146" s="28" t="s">
        <v>29</v>
      </c>
      <c r="E146" s="25">
        <v>5660</v>
      </c>
      <c r="F146" s="25">
        <v>3845.64</v>
      </c>
      <c r="G146" s="21">
        <f t="shared" si="3"/>
        <v>67.94416961130742</v>
      </c>
    </row>
    <row r="147" spans="1:7" ht="29.25" customHeight="1">
      <c r="A147" s="22"/>
      <c r="B147" s="23" t="s">
        <v>124</v>
      </c>
      <c r="C147" s="23"/>
      <c r="D147" s="24" t="s">
        <v>125</v>
      </c>
      <c r="E147" s="25">
        <f>SUM(E149:E150)</f>
        <v>235950</v>
      </c>
      <c r="F147" s="25">
        <f>SUM(F149:F150)</f>
        <v>126820</v>
      </c>
      <c r="G147" s="21">
        <f t="shared" si="3"/>
        <v>53.748675566857386</v>
      </c>
    </row>
    <row r="148" spans="1:7" ht="42.75" customHeight="1">
      <c r="A148" s="22"/>
      <c r="B148" s="23"/>
      <c r="C148" s="23"/>
      <c r="D148" s="24" t="s">
        <v>11</v>
      </c>
      <c r="E148" s="25">
        <v>0</v>
      </c>
      <c r="F148" s="25">
        <v>0</v>
      </c>
      <c r="G148" s="29">
        <v>0</v>
      </c>
    </row>
    <row r="149" spans="1:7" ht="43.5" customHeight="1">
      <c r="A149" s="22"/>
      <c r="B149" s="23"/>
      <c r="C149" s="23" t="s">
        <v>14</v>
      </c>
      <c r="D149" s="24" t="s">
        <v>15</v>
      </c>
      <c r="E149" s="25">
        <v>227550</v>
      </c>
      <c r="F149" s="26">
        <v>122620</v>
      </c>
      <c r="G149" s="21">
        <f t="shared" si="3"/>
        <v>53.887057789496815</v>
      </c>
    </row>
    <row r="150" spans="1:7" ht="43.5" customHeight="1">
      <c r="A150" s="22"/>
      <c r="B150" s="23"/>
      <c r="C150" s="23" t="s">
        <v>115</v>
      </c>
      <c r="D150" s="24" t="s">
        <v>116</v>
      </c>
      <c r="E150" s="25">
        <v>8400</v>
      </c>
      <c r="F150" s="26">
        <v>4200</v>
      </c>
      <c r="G150" s="21">
        <f t="shared" si="3"/>
        <v>50</v>
      </c>
    </row>
    <row r="151" spans="1:7" ht="23.25" customHeight="1">
      <c r="A151" s="22"/>
      <c r="B151" s="23" t="s">
        <v>126</v>
      </c>
      <c r="C151" s="23"/>
      <c r="D151" s="24" t="s">
        <v>127</v>
      </c>
      <c r="E151" s="25">
        <f>SUM(E153)</f>
        <v>23000</v>
      </c>
      <c r="F151" s="26">
        <f>SUM(F153)</f>
        <v>0</v>
      </c>
      <c r="G151" s="21">
        <f t="shared" si="3"/>
        <v>0</v>
      </c>
    </row>
    <row r="152" spans="1:7" ht="42.75" customHeight="1">
      <c r="A152" s="22"/>
      <c r="B152" s="23"/>
      <c r="C152" s="23"/>
      <c r="D152" s="24" t="s">
        <v>11</v>
      </c>
      <c r="E152" s="25">
        <v>0</v>
      </c>
      <c r="F152" s="25">
        <v>0</v>
      </c>
      <c r="G152" s="29">
        <v>0</v>
      </c>
    </row>
    <row r="153" spans="1:7" ht="43.5" customHeight="1">
      <c r="A153" s="22"/>
      <c r="B153" s="23"/>
      <c r="C153" s="23" t="s">
        <v>128</v>
      </c>
      <c r="D153" s="24" t="s">
        <v>129</v>
      </c>
      <c r="E153" s="25">
        <v>23000</v>
      </c>
      <c r="F153" s="26">
        <v>0</v>
      </c>
      <c r="G153" s="21">
        <f t="shared" si="3"/>
        <v>0</v>
      </c>
    </row>
    <row r="154" spans="1:7" ht="13.5" customHeight="1">
      <c r="A154" s="22"/>
      <c r="B154" s="23" t="s">
        <v>130</v>
      </c>
      <c r="C154" s="23"/>
      <c r="D154" s="24" t="s">
        <v>131</v>
      </c>
      <c r="E154" s="25">
        <f>SUM(E156)</f>
        <v>282400</v>
      </c>
      <c r="F154" s="25">
        <f>SUM(F156)</f>
        <v>142000</v>
      </c>
      <c r="G154" s="21">
        <f t="shared" si="3"/>
        <v>50.28328611898017</v>
      </c>
    </row>
    <row r="155" spans="1:7" ht="46.5" customHeight="1">
      <c r="A155" s="22"/>
      <c r="B155" s="23"/>
      <c r="C155" s="23"/>
      <c r="D155" s="24" t="s">
        <v>11</v>
      </c>
      <c r="E155" s="25">
        <v>0</v>
      </c>
      <c r="F155" s="25">
        <v>0</v>
      </c>
      <c r="G155" s="29">
        <v>0</v>
      </c>
    </row>
    <row r="156" spans="1:7" ht="54" customHeight="1">
      <c r="A156" s="22"/>
      <c r="B156" s="23"/>
      <c r="C156" s="23" t="s">
        <v>132</v>
      </c>
      <c r="D156" s="24" t="s">
        <v>133</v>
      </c>
      <c r="E156" s="25">
        <v>282400</v>
      </c>
      <c r="F156" s="26">
        <v>142000</v>
      </c>
      <c r="G156" s="21">
        <f t="shared" si="3"/>
        <v>50.28328611898017</v>
      </c>
    </row>
    <row r="157" spans="1:7" ht="13.5" customHeight="1">
      <c r="A157" s="22" t="s">
        <v>134</v>
      </c>
      <c r="B157" s="23"/>
      <c r="C157" s="23"/>
      <c r="D157" s="24" t="s">
        <v>135</v>
      </c>
      <c r="E157" s="25">
        <f>SUM(E159+E166)</f>
        <v>66650</v>
      </c>
      <c r="F157" s="25">
        <f>SUM(F159+F166)</f>
        <v>51021.439999999995</v>
      </c>
      <c r="G157" s="21">
        <f t="shared" si="3"/>
        <v>76.55129782445611</v>
      </c>
    </row>
    <row r="158" spans="1:7" ht="42.75" customHeight="1">
      <c r="A158" s="22"/>
      <c r="B158" s="23"/>
      <c r="C158" s="23"/>
      <c r="D158" s="24" t="s">
        <v>11</v>
      </c>
      <c r="E158" s="25">
        <v>0</v>
      </c>
      <c r="F158" s="25">
        <v>0</v>
      </c>
      <c r="G158" s="29">
        <v>0</v>
      </c>
    </row>
    <row r="159" spans="1:7" ht="13.5" customHeight="1">
      <c r="A159" s="22"/>
      <c r="B159" s="23" t="s">
        <v>136</v>
      </c>
      <c r="C159" s="23"/>
      <c r="D159" s="24" t="s">
        <v>137</v>
      </c>
      <c r="E159" s="25">
        <f>SUM(E161:E165)</f>
        <v>66650</v>
      </c>
      <c r="F159" s="26">
        <f>SUM(F161:F165)</f>
        <v>50573.479999999996</v>
      </c>
      <c r="G159" s="21">
        <f t="shared" si="3"/>
        <v>75.87918979744936</v>
      </c>
    </row>
    <row r="160" spans="1:7" ht="42.75" customHeight="1">
      <c r="A160" s="22"/>
      <c r="B160" s="23"/>
      <c r="C160" s="23"/>
      <c r="D160" s="24" t="s">
        <v>11</v>
      </c>
      <c r="E160" s="25">
        <v>0</v>
      </c>
      <c r="F160" s="25">
        <v>0</v>
      </c>
      <c r="G160" s="29">
        <v>0</v>
      </c>
    </row>
    <row r="161" spans="1:7" ht="47.25" customHeight="1">
      <c r="A161" s="22"/>
      <c r="B161" s="23"/>
      <c r="C161" s="23" t="s">
        <v>138</v>
      </c>
      <c r="D161" s="24" t="s">
        <v>139</v>
      </c>
      <c r="E161" s="25">
        <v>0</v>
      </c>
      <c r="F161" s="26">
        <v>3293.76</v>
      </c>
      <c r="G161" s="32">
        <v>0</v>
      </c>
    </row>
    <row r="162" spans="1:7" ht="69.75" customHeight="1">
      <c r="A162" s="22"/>
      <c r="B162" s="23"/>
      <c r="C162" s="23" t="s">
        <v>60</v>
      </c>
      <c r="D162" s="24" t="s">
        <v>61</v>
      </c>
      <c r="E162" s="25">
        <v>8900</v>
      </c>
      <c r="F162" s="26">
        <v>4842.1</v>
      </c>
      <c r="G162" s="21">
        <f t="shared" si="3"/>
        <v>54.405617977528095</v>
      </c>
    </row>
    <row r="163" spans="1:7" ht="15" customHeight="1">
      <c r="A163" s="22"/>
      <c r="B163" s="23"/>
      <c r="C163" s="23" t="s">
        <v>102</v>
      </c>
      <c r="D163" s="24" t="s">
        <v>103</v>
      </c>
      <c r="E163" s="25">
        <v>44500</v>
      </c>
      <c r="F163" s="26">
        <v>24038.63</v>
      </c>
      <c r="G163" s="21">
        <f t="shared" si="3"/>
        <v>54.01939325842697</v>
      </c>
    </row>
    <row r="164" spans="1:7" ht="25.5" customHeight="1">
      <c r="A164" s="22"/>
      <c r="B164" s="23"/>
      <c r="C164" s="23" t="s">
        <v>98</v>
      </c>
      <c r="D164" s="24" t="s">
        <v>99</v>
      </c>
      <c r="E164" s="25">
        <v>11250</v>
      </c>
      <c r="F164" s="26">
        <v>17697.6</v>
      </c>
      <c r="G164" s="21">
        <f t="shared" si="3"/>
        <v>157.31199999999998</v>
      </c>
    </row>
    <row r="165" spans="1:7" ht="15" customHeight="1">
      <c r="A165" s="22"/>
      <c r="B165" s="23"/>
      <c r="C165" s="23" t="s">
        <v>28</v>
      </c>
      <c r="D165" s="24" t="s">
        <v>29</v>
      </c>
      <c r="E165" s="25">
        <v>2000</v>
      </c>
      <c r="F165" s="26">
        <v>701.39</v>
      </c>
      <c r="G165" s="21">
        <f t="shared" si="3"/>
        <v>35.0695</v>
      </c>
    </row>
    <row r="166" spans="1:7" ht="32.25" customHeight="1">
      <c r="A166" s="22"/>
      <c r="B166" s="23" t="s">
        <v>158</v>
      </c>
      <c r="C166" s="23"/>
      <c r="D166" s="24" t="s">
        <v>160</v>
      </c>
      <c r="E166" s="25">
        <f>SUM(E168:E168)</f>
        <v>0</v>
      </c>
      <c r="F166" s="26">
        <f>SUM(F168:F168)</f>
        <v>447.96</v>
      </c>
      <c r="G166" s="29">
        <v>0</v>
      </c>
    </row>
    <row r="167" spans="1:7" ht="35.25" customHeight="1">
      <c r="A167" s="22"/>
      <c r="B167" s="23"/>
      <c r="C167" s="23"/>
      <c r="D167" s="24" t="s">
        <v>11</v>
      </c>
      <c r="E167" s="25">
        <v>0</v>
      </c>
      <c r="F167" s="25">
        <v>0</v>
      </c>
      <c r="G167" s="29">
        <v>0</v>
      </c>
    </row>
    <row r="168" spans="1:7" ht="15" customHeight="1">
      <c r="A168" s="22"/>
      <c r="B168" s="23"/>
      <c r="C168" s="23" t="s">
        <v>92</v>
      </c>
      <c r="D168" s="24" t="s">
        <v>93</v>
      </c>
      <c r="E168" s="25">
        <v>0</v>
      </c>
      <c r="F168" s="26">
        <v>447.96</v>
      </c>
      <c r="G168" s="29">
        <v>0</v>
      </c>
    </row>
    <row r="169" spans="1:7" ht="13.5" customHeight="1">
      <c r="A169" s="22" t="s">
        <v>140</v>
      </c>
      <c r="B169" s="23"/>
      <c r="C169" s="23"/>
      <c r="D169" s="24" t="s">
        <v>141</v>
      </c>
      <c r="E169" s="25">
        <f>SUM(E171)</f>
        <v>350000</v>
      </c>
      <c r="F169" s="25">
        <f>SUM(F171)</f>
        <v>287167.65</v>
      </c>
      <c r="G169" s="21">
        <f t="shared" si="3"/>
        <v>82.04790000000001</v>
      </c>
    </row>
    <row r="170" spans="1:7" ht="42.75" customHeight="1">
      <c r="A170" s="22"/>
      <c r="B170" s="23"/>
      <c r="C170" s="23"/>
      <c r="D170" s="24" t="s">
        <v>11</v>
      </c>
      <c r="E170" s="25">
        <v>0</v>
      </c>
      <c r="F170" s="25">
        <v>0</v>
      </c>
      <c r="G170" s="33">
        <v>0</v>
      </c>
    </row>
    <row r="171" spans="1:7" ht="42" customHeight="1">
      <c r="A171" s="22"/>
      <c r="B171" s="23" t="s">
        <v>142</v>
      </c>
      <c r="C171" s="23"/>
      <c r="D171" s="24" t="s">
        <v>143</v>
      </c>
      <c r="E171" s="25">
        <f>SUM(E173)</f>
        <v>350000</v>
      </c>
      <c r="F171" s="26">
        <f>SUM(F173)</f>
        <v>287167.65</v>
      </c>
      <c r="G171" s="21">
        <f t="shared" si="3"/>
        <v>82.04790000000001</v>
      </c>
    </row>
    <row r="172" spans="1:7" ht="49.5" customHeight="1">
      <c r="A172" s="22"/>
      <c r="B172" s="23"/>
      <c r="C172" s="23"/>
      <c r="D172" s="24" t="s">
        <v>11</v>
      </c>
      <c r="E172" s="25">
        <v>0</v>
      </c>
      <c r="F172" s="25">
        <v>0</v>
      </c>
      <c r="G172" s="29">
        <v>0</v>
      </c>
    </row>
    <row r="173" spans="1:7" ht="15" customHeight="1">
      <c r="A173" s="22"/>
      <c r="B173" s="23"/>
      <c r="C173" s="23" t="s">
        <v>28</v>
      </c>
      <c r="D173" s="24" t="s">
        <v>29</v>
      </c>
      <c r="E173" s="25">
        <v>350000</v>
      </c>
      <c r="F173" s="26">
        <v>287167.65</v>
      </c>
      <c r="G173" s="21">
        <f t="shared" si="3"/>
        <v>82.04790000000001</v>
      </c>
    </row>
    <row r="174" spans="1:7" ht="15" customHeight="1">
      <c r="A174" s="34" t="s">
        <v>179</v>
      </c>
      <c r="B174" s="35"/>
      <c r="C174" s="35"/>
      <c r="D174" s="28" t="s">
        <v>181</v>
      </c>
      <c r="E174" s="25">
        <v>17887</v>
      </c>
      <c r="F174" s="26">
        <v>0</v>
      </c>
      <c r="G174" s="21">
        <v>0</v>
      </c>
    </row>
    <row r="175" spans="1:7" ht="45.75" customHeight="1">
      <c r="A175" s="36"/>
      <c r="B175" s="35"/>
      <c r="C175" s="35"/>
      <c r="D175" s="24" t="s">
        <v>11</v>
      </c>
      <c r="E175" s="25">
        <v>17887</v>
      </c>
      <c r="F175" s="26">
        <v>0</v>
      </c>
      <c r="G175" s="21">
        <v>0</v>
      </c>
    </row>
    <row r="176" spans="1:7" ht="15" customHeight="1">
      <c r="A176" s="36"/>
      <c r="B176" s="37" t="s">
        <v>180</v>
      </c>
      <c r="C176" s="35"/>
      <c r="D176" s="28" t="s">
        <v>73</v>
      </c>
      <c r="E176" s="25">
        <v>17887</v>
      </c>
      <c r="F176" s="26">
        <v>0</v>
      </c>
      <c r="G176" s="21">
        <f>SUM(F176/E176)*100</f>
        <v>0</v>
      </c>
    </row>
    <row r="177" spans="1:7" ht="48.75" customHeight="1">
      <c r="A177" s="36"/>
      <c r="B177" s="37"/>
      <c r="C177" s="35"/>
      <c r="D177" s="24" t="s">
        <v>11</v>
      </c>
      <c r="E177" s="25">
        <v>17887</v>
      </c>
      <c r="F177" s="26">
        <v>0</v>
      </c>
      <c r="G177" s="21">
        <v>0</v>
      </c>
    </row>
    <row r="178" spans="1:7" ht="63" customHeight="1">
      <c r="A178" s="36"/>
      <c r="B178" s="35"/>
      <c r="C178" s="37" t="s">
        <v>66</v>
      </c>
      <c r="D178" s="24" t="s">
        <v>67</v>
      </c>
      <c r="E178" s="25">
        <v>17887</v>
      </c>
      <c r="F178" s="26">
        <v>0</v>
      </c>
      <c r="G178" s="21">
        <v>0</v>
      </c>
    </row>
    <row r="179" spans="1:7" ht="13.5" customHeight="1">
      <c r="A179" s="211" t="s">
        <v>8</v>
      </c>
      <c r="B179" s="212"/>
      <c r="C179" s="212"/>
      <c r="D179" s="212"/>
      <c r="E179" s="38">
        <f>SUM(E8+E18+E23+E34+E42+E55+E72+E78+E88+E102+E117+E122+E142+E157+E169+E174)</f>
        <v>60029813</v>
      </c>
      <c r="F179" s="38">
        <f>SUM(F8+F18+F23+F34+F42+F55+F72+F78+F88+F102+F117+F122+F142+F157+F169+F174)</f>
        <v>33430449.85</v>
      </c>
      <c r="G179" s="39">
        <f t="shared" si="3"/>
        <v>55.68974511048369</v>
      </c>
    </row>
    <row r="180" spans="1:7" ht="48" customHeight="1">
      <c r="A180" s="213"/>
      <c r="B180" s="214"/>
      <c r="C180" s="214"/>
      <c r="D180" s="24" t="s">
        <v>11</v>
      </c>
      <c r="E180" s="25">
        <f>SUM(E9+E19+E24+E35+E43+E56+E73+E79+E89+E103+E118+E123+E143+E158+E170+E175)</f>
        <v>3122739</v>
      </c>
      <c r="F180" s="25">
        <f>SUM(F9+F19+F24+F35+F43+F56+F73+F79+F89+F103+F118+F123+F143+F158+F170+F175)</f>
        <v>1902540.46</v>
      </c>
      <c r="G180" s="21">
        <f t="shared" si="3"/>
        <v>60.92537544764388</v>
      </c>
    </row>
    <row r="181" spans="1:7" ht="13.5" customHeight="1">
      <c r="A181" s="211" t="s">
        <v>144</v>
      </c>
      <c r="B181" s="215"/>
      <c r="C181" s="215"/>
      <c r="D181" s="216"/>
      <c r="E181" s="19"/>
      <c r="F181" s="26"/>
      <c r="G181" s="21"/>
    </row>
    <row r="182" spans="1:7" ht="13.5" customHeight="1">
      <c r="A182" s="22" t="s">
        <v>24</v>
      </c>
      <c r="B182" s="23"/>
      <c r="C182" s="23"/>
      <c r="D182" s="24" t="s">
        <v>25</v>
      </c>
      <c r="E182" s="25">
        <f>SUM(E184+E187)</f>
        <v>2507977</v>
      </c>
      <c r="F182" s="25">
        <f>SUM(F184+F187)</f>
        <v>181263</v>
      </c>
      <c r="G182" s="21">
        <f t="shared" si="3"/>
        <v>7.227458625019288</v>
      </c>
    </row>
    <row r="183" spans="1:7" ht="46.5" customHeight="1">
      <c r="A183" s="22"/>
      <c r="B183" s="23"/>
      <c r="C183" s="23"/>
      <c r="D183" s="24" t="s">
        <v>11</v>
      </c>
      <c r="E183" s="25">
        <f>SUM(E185)</f>
        <v>0</v>
      </c>
      <c r="F183" s="25">
        <f>SUM(F185)</f>
        <v>0</v>
      </c>
      <c r="G183" s="21">
        <v>0</v>
      </c>
    </row>
    <row r="184" spans="1:7" ht="13.5" customHeight="1">
      <c r="A184" s="22"/>
      <c r="B184" s="23" t="s">
        <v>26</v>
      </c>
      <c r="C184" s="23"/>
      <c r="D184" s="24" t="s">
        <v>27</v>
      </c>
      <c r="E184" s="25">
        <f>SUM(E186)</f>
        <v>1007977</v>
      </c>
      <c r="F184" s="25">
        <f>SUM(F186)</f>
        <v>181263</v>
      </c>
      <c r="G184" s="21">
        <f t="shared" si="3"/>
        <v>17.982850799174983</v>
      </c>
    </row>
    <row r="185" spans="1:7" ht="45" customHeight="1">
      <c r="A185" s="22"/>
      <c r="B185" s="23"/>
      <c r="C185" s="23"/>
      <c r="D185" s="24" t="s">
        <v>11</v>
      </c>
      <c r="E185" s="25">
        <v>0</v>
      </c>
      <c r="F185" s="25">
        <v>0</v>
      </c>
      <c r="G185" s="21">
        <v>0</v>
      </c>
    </row>
    <row r="186" spans="1:7" ht="55.5" customHeight="1">
      <c r="A186" s="22"/>
      <c r="B186" s="23"/>
      <c r="C186" s="23" t="s">
        <v>147</v>
      </c>
      <c r="D186" s="24" t="s">
        <v>148</v>
      </c>
      <c r="E186" s="25">
        <v>1007977</v>
      </c>
      <c r="F186" s="25">
        <v>181263</v>
      </c>
      <c r="G186" s="29">
        <f>SUM(F186/E186)*100</f>
        <v>17.982850799174983</v>
      </c>
    </row>
    <row r="187" spans="1:7" ht="21.75" customHeight="1">
      <c r="A187" s="22"/>
      <c r="B187" s="27" t="s">
        <v>34</v>
      </c>
      <c r="C187" s="23"/>
      <c r="D187" s="28" t="s">
        <v>35</v>
      </c>
      <c r="E187" s="25">
        <f>SUM(E189)</f>
        <v>1500000</v>
      </c>
      <c r="F187" s="25">
        <f>SUM(F189)</f>
        <v>0</v>
      </c>
      <c r="G187" s="21">
        <f>SUM(F187/E187)*100</f>
        <v>0</v>
      </c>
    </row>
    <row r="188" spans="1:7" ht="47.25" customHeight="1">
      <c r="A188" s="22"/>
      <c r="B188" s="23"/>
      <c r="C188" s="23"/>
      <c r="D188" s="24" t="s">
        <v>11</v>
      </c>
      <c r="E188" s="25">
        <v>0</v>
      </c>
      <c r="F188" s="25">
        <v>0</v>
      </c>
      <c r="G188" s="29">
        <v>0</v>
      </c>
    </row>
    <row r="189" spans="1:7" ht="44.25" customHeight="1">
      <c r="A189" s="22"/>
      <c r="B189" s="23"/>
      <c r="C189" s="27" t="s">
        <v>165</v>
      </c>
      <c r="D189" s="28" t="s">
        <v>166</v>
      </c>
      <c r="E189" s="25">
        <v>1500000</v>
      </c>
      <c r="F189" s="25">
        <v>0</v>
      </c>
      <c r="G189" s="29">
        <v>0</v>
      </c>
    </row>
    <row r="190" spans="1:7" ht="46.5" customHeight="1">
      <c r="A190" s="22" t="s">
        <v>36</v>
      </c>
      <c r="B190" s="23"/>
      <c r="C190" s="23"/>
      <c r="D190" s="24" t="s">
        <v>37</v>
      </c>
      <c r="E190" s="25">
        <f>SUM(E192)</f>
        <v>307500</v>
      </c>
      <c r="F190" s="25">
        <f>SUM(F192)</f>
        <v>281000</v>
      </c>
      <c r="G190" s="21">
        <f t="shared" si="3"/>
        <v>91.3821138211382</v>
      </c>
    </row>
    <row r="191" spans="1:7" ht="44.25" customHeight="1">
      <c r="A191" s="22"/>
      <c r="B191" s="23"/>
      <c r="C191" s="23"/>
      <c r="D191" s="24" t="s">
        <v>11</v>
      </c>
      <c r="E191" s="25">
        <f>SUM(E193)</f>
        <v>7500</v>
      </c>
      <c r="F191" s="25">
        <v>0</v>
      </c>
      <c r="G191" s="21">
        <v>0</v>
      </c>
    </row>
    <row r="192" spans="1:7" ht="42.75" customHeight="1">
      <c r="A192" s="22"/>
      <c r="B192" s="23" t="s">
        <v>38</v>
      </c>
      <c r="C192" s="23"/>
      <c r="D192" s="24" t="s">
        <v>39</v>
      </c>
      <c r="E192" s="25">
        <f>SUM(E194+E195)</f>
        <v>307500</v>
      </c>
      <c r="F192" s="26">
        <f>SUM(F194)</f>
        <v>281000</v>
      </c>
      <c r="G192" s="21">
        <f t="shared" si="3"/>
        <v>91.3821138211382</v>
      </c>
    </row>
    <row r="193" spans="1:7" ht="51.75" customHeight="1">
      <c r="A193" s="22"/>
      <c r="B193" s="23"/>
      <c r="C193" s="23"/>
      <c r="D193" s="24" t="s">
        <v>11</v>
      </c>
      <c r="E193" s="25">
        <f>SUM(E195)</f>
        <v>7500</v>
      </c>
      <c r="F193" s="25">
        <v>0</v>
      </c>
      <c r="G193" s="29">
        <v>0</v>
      </c>
    </row>
    <row r="194" spans="1:7" ht="17.25" customHeight="1">
      <c r="A194" s="22"/>
      <c r="B194" s="23"/>
      <c r="C194" s="23" t="s">
        <v>149</v>
      </c>
      <c r="D194" s="24" t="s">
        <v>150</v>
      </c>
      <c r="E194" s="25">
        <v>300000</v>
      </c>
      <c r="F194" s="26">
        <v>281000</v>
      </c>
      <c r="G194" s="21">
        <f>SUM(F194/E194)*100</f>
        <v>93.66666666666667</v>
      </c>
    </row>
    <row r="195" spans="1:7" ht="60.75" customHeight="1">
      <c r="A195" s="22"/>
      <c r="B195" s="23"/>
      <c r="C195" s="27" t="s">
        <v>145</v>
      </c>
      <c r="D195" s="28" t="s">
        <v>167</v>
      </c>
      <c r="E195" s="25">
        <v>7500</v>
      </c>
      <c r="F195" s="26">
        <v>0</v>
      </c>
      <c r="G195" s="21">
        <f>SUM(F195/E195)*100</f>
        <v>0</v>
      </c>
    </row>
    <row r="196" spans="1:7" ht="42.75" customHeight="1">
      <c r="A196" s="22" t="s">
        <v>151</v>
      </c>
      <c r="B196" s="23"/>
      <c r="C196" s="23"/>
      <c r="D196" s="24" t="s">
        <v>152</v>
      </c>
      <c r="E196" s="25">
        <f>SUM(E198)</f>
        <v>985199</v>
      </c>
      <c r="F196" s="25">
        <v>0</v>
      </c>
      <c r="G196" s="29">
        <v>0</v>
      </c>
    </row>
    <row r="197" spans="1:7" ht="45.75" customHeight="1">
      <c r="A197" s="22"/>
      <c r="B197" s="23"/>
      <c r="C197" s="23"/>
      <c r="D197" s="24" t="s">
        <v>11</v>
      </c>
      <c r="E197" s="25">
        <f>SUM(E199)</f>
        <v>985199</v>
      </c>
      <c r="F197" s="25">
        <v>0</v>
      </c>
      <c r="G197" s="29">
        <v>0</v>
      </c>
    </row>
    <row r="198" spans="1:7" ht="45.75" customHeight="1">
      <c r="A198" s="22"/>
      <c r="B198" s="23" t="s">
        <v>153</v>
      </c>
      <c r="C198" s="23"/>
      <c r="D198" s="24" t="s">
        <v>73</v>
      </c>
      <c r="E198" s="25">
        <f>SUM(E200)</f>
        <v>985199</v>
      </c>
      <c r="F198" s="25">
        <v>0</v>
      </c>
      <c r="G198" s="29">
        <v>0</v>
      </c>
    </row>
    <row r="199" spans="1:7" ht="55.5" customHeight="1">
      <c r="A199" s="22"/>
      <c r="B199" s="23"/>
      <c r="C199" s="23"/>
      <c r="D199" s="24" t="s">
        <v>11</v>
      </c>
      <c r="E199" s="25">
        <f>SUM(E200)</f>
        <v>985199</v>
      </c>
      <c r="F199" s="25">
        <v>0</v>
      </c>
      <c r="G199" s="29">
        <v>0</v>
      </c>
    </row>
    <row r="200" spans="1:7" ht="57" customHeight="1">
      <c r="A200" s="22"/>
      <c r="B200" s="23"/>
      <c r="C200" s="23" t="s">
        <v>145</v>
      </c>
      <c r="D200" s="24" t="s">
        <v>146</v>
      </c>
      <c r="E200" s="25">
        <v>985199</v>
      </c>
      <c r="F200" s="25">
        <v>0</v>
      </c>
      <c r="G200" s="29">
        <v>0</v>
      </c>
    </row>
    <row r="201" spans="1:7" ht="28.5" customHeight="1">
      <c r="A201" s="22" t="s">
        <v>96</v>
      </c>
      <c r="B201" s="23"/>
      <c r="C201" s="23"/>
      <c r="D201" s="24" t="s">
        <v>97</v>
      </c>
      <c r="E201" s="25">
        <f aca="true" t="shared" si="4" ref="E201:F203">SUM(E203)</f>
        <v>1748467</v>
      </c>
      <c r="F201" s="25">
        <f t="shared" si="4"/>
        <v>1608095.09</v>
      </c>
      <c r="G201" s="21">
        <f aca="true" t="shared" si="5" ref="G201:G207">SUM(F201/E201)*100</f>
        <v>91.97171522253494</v>
      </c>
    </row>
    <row r="202" spans="1:7" ht="49.5" customHeight="1">
      <c r="A202" s="22"/>
      <c r="B202" s="23"/>
      <c r="C202" s="23"/>
      <c r="D202" s="24" t="s">
        <v>11</v>
      </c>
      <c r="E202" s="25">
        <f t="shared" si="4"/>
        <v>1748467</v>
      </c>
      <c r="F202" s="25">
        <f t="shared" si="4"/>
        <v>1608095.09</v>
      </c>
      <c r="G202" s="21">
        <f t="shared" si="5"/>
        <v>91.97171522253494</v>
      </c>
    </row>
    <row r="203" spans="1:7" ht="42.75" customHeight="1">
      <c r="A203" s="22"/>
      <c r="B203" s="23" t="s">
        <v>106</v>
      </c>
      <c r="C203" s="23"/>
      <c r="D203" s="24" t="s">
        <v>73</v>
      </c>
      <c r="E203" s="25">
        <f t="shared" si="4"/>
        <v>1748467</v>
      </c>
      <c r="F203" s="25">
        <f t="shared" si="4"/>
        <v>1608095.09</v>
      </c>
      <c r="G203" s="21">
        <f t="shared" si="5"/>
        <v>91.97171522253494</v>
      </c>
    </row>
    <row r="204" spans="1:7" ht="48" customHeight="1">
      <c r="A204" s="22"/>
      <c r="B204" s="23"/>
      <c r="C204" s="23"/>
      <c r="D204" s="24" t="s">
        <v>11</v>
      </c>
      <c r="E204" s="25">
        <f>SUM(E205)</f>
        <v>1748467</v>
      </c>
      <c r="F204" s="25">
        <f>SUM(F205)</f>
        <v>1608095.09</v>
      </c>
      <c r="G204" s="21">
        <f t="shared" si="5"/>
        <v>91.97171522253494</v>
      </c>
    </row>
    <row r="205" spans="1:7" ht="67.5" customHeight="1">
      <c r="A205" s="22"/>
      <c r="B205" s="23"/>
      <c r="C205" s="23" t="s">
        <v>145</v>
      </c>
      <c r="D205" s="24" t="s">
        <v>146</v>
      </c>
      <c r="E205" s="25">
        <v>1748467</v>
      </c>
      <c r="F205" s="26">
        <v>1608095.09</v>
      </c>
      <c r="G205" s="21">
        <f t="shared" si="5"/>
        <v>91.97171522253494</v>
      </c>
    </row>
    <row r="206" spans="1:7" ht="42.75" customHeight="1">
      <c r="A206" s="211" t="s">
        <v>144</v>
      </c>
      <c r="B206" s="212"/>
      <c r="C206" s="212"/>
      <c r="D206" s="212"/>
      <c r="E206" s="38">
        <f>SUM(E182+E190+E196+E201)</f>
        <v>5549143</v>
      </c>
      <c r="F206" s="40">
        <f>SUM(F182+F190+F196+F201)</f>
        <v>2070358.09</v>
      </c>
      <c r="G206" s="39">
        <f t="shared" si="5"/>
        <v>37.30951049558463</v>
      </c>
    </row>
    <row r="207" spans="1:7" ht="49.5" customHeight="1">
      <c r="A207" s="213"/>
      <c r="B207" s="214"/>
      <c r="C207" s="214"/>
      <c r="D207" s="24" t="s">
        <v>11</v>
      </c>
      <c r="E207" s="25">
        <f>SUM(E183+E191+E197+E202)</f>
        <v>2741166</v>
      </c>
      <c r="F207" s="25">
        <f>SUM(F183+F191+F197+F202)</f>
        <v>1608095.09</v>
      </c>
      <c r="G207" s="21">
        <f t="shared" si="5"/>
        <v>58.66463723831392</v>
      </c>
    </row>
    <row r="208" spans="1:7" ht="13.5" customHeight="1">
      <c r="A208" s="219"/>
      <c r="B208" s="217"/>
      <c r="C208" s="217"/>
      <c r="D208" s="217"/>
      <c r="E208" s="41"/>
      <c r="F208" s="26"/>
      <c r="G208" s="29">
        <v>0</v>
      </c>
    </row>
    <row r="209" spans="1:7" ht="40.5" customHeight="1">
      <c r="A209" s="206" t="s">
        <v>154</v>
      </c>
      <c r="B209" s="207"/>
      <c r="C209" s="207"/>
      <c r="D209" s="208"/>
      <c r="E209" s="38">
        <f>SUM(E179+E206)</f>
        <v>65578956</v>
      </c>
      <c r="F209" s="38">
        <f>SUM(F179+F206)</f>
        <v>35500807.940000005</v>
      </c>
      <c r="G209" s="39">
        <f>SUM(F209/E209)*100</f>
        <v>54.13445121023276</v>
      </c>
    </row>
    <row r="210" spans="1:7" ht="47.25" customHeight="1" thickBot="1">
      <c r="A210" s="209"/>
      <c r="B210" s="210"/>
      <c r="C210" s="210"/>
      <c r="D210" s="42" t="s">
        <v>11</v>
      </c>
      <c r="E210" s="43">
        <f>SUM(E207+E180)</f>
        <v>5863905</v>
      </c>
      <c r="F210" s="43">
        <f>SUM(F207+F180)</f>
        <v>3510635.55</v>
      </c>
      <c r="G210" s="44">
        <f>SUM(F210/E210)*100</f>
        <v>59.86856113801298</v>
      </c>
    </row>
    <row r="212" ht="12.75">
      <c r="F212" s="6"/>
    </row>
  </sheetData>
  <sheetProtection/>
  <mergeCells count="12">
    <mergeCell ref="A179:D179"/>
    <mergeCell ref="A7:D7"/>
    <mergeCell ref="A4:B4"/>
    <mergeCell ref="C4:D4"/>
    <mergeCell ref="A208:D208"/>
    <mergeCell ref="A1:G3"/>
    <mergeCell ref="A209:D209"/>
    <mergeCell ref="A210:C210"/>
    <mergeCell ref="A206:D206"/>
    <mergeCell ref="A207:C207"/>
    <mergeCell ref="A180:C180"/>
    <mergeCell ref="A181:D181"/>
  </mergeCells>
  <printOptions/>
  <pageMargins left="0.7480314960629921" right="0.7480314960629921" top="1.220472440944882" bottom="0.984251968503937" header="0.5118110236220472" footer="0.5118110236220472"/>
  <pageSetup horizontalDpi="600" verticalDpi="600" orientation="portrait" paperSize="9" r:id="rId1"/>
  <headerFooter>
    <oddHeader xml:space="preserve">&amp;R&amp;"Times New Roman,Normalny"Załącznik Nr 1
do Informacji o przebiegu wykonania budżetu
Powiatu Opatowskiego za I półrocze 2012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showGridLines="0" workbookViewId="0" topLeftCell="A6">
      <pane ySplit="420" topLeftCell="A76" activePane="bottomLeft" state="split"/>
      <selection pane="topLeft" activeCell="I10" sqref="I10:I14"/>
      <selection pane="bottomLeft" activeCell="W13" sqref="W13"/>
    </sheetView>
  </sheetViews>
  <sheetFormatPr defaultColWidth="9.33203125" defaultRowHeight="12.75"/>
  <cols>
    <col min="1" max="1" width="4.33203125" style="45" customWidth="1"/>
    <col min="2" max="2" width="5" style="45" customWidth="1"/>
    <col min="3" max="3" width="6" style="45" customWidth="1"/>
    <col min="4" max="5" width="7.83203125" style="45" customWidth="1"/>
    <col min="6" max="6" width="4.33203125" style="45" customWidth="1"/>
    <col min="7" max="7" width="12.5" style="45" customWidth="1"/>
    <col min="8" max="8" width="7.83203125" style="45" customWidth="1"/>
    <col min="9" max="9" width="13.66015625" style="45" customWidth="1"/>
    <col min="10" max="10" width="12" style="45" customWidth="1"/>
    <col min="11" max="11" width="12.16015625" style="45" customWidth="1"/>
    <col min="12" max="12" width="11.83203125" style="45" customWidth="1"/>
    <col min="13" max="13" width="11.33203125" style="45" customWidth="1"/>
    <col min="14" max="14" width="11.5" style="45" customWidth="1"/>
    <col min="15" max="15" width="11" style="45" customWidth="1"/>
    <col min="16" max="16" width="5.83203125" style="45" customWidth="1"/>
    <col min="17" max="17" width="10" style="45" customWidth="1"/>
    <col min="18" max="18" width="9.66015625" style="45" customWidth="1"/>
    <col min="19" max="19" width="10" style="45" customWidth="1"/>
    <col min="20" max="20" width="11.33203125" style="45" customWidth="1"/>
    <col min="21" max="21" width="10" style="45" customWidth="1"/>
    <col min="22" max="16384" width="9.33203125" style="45" customWidth="1"/>
  </cols>
  <sheetData>
    <row r="1" spans="19:21" ht="12.75">
      <c r="S1" s="270"/>
      <c r="T1" s="271"/>
      <c r="U1" s="87"/>
    </row>
    <row r="2" spans="19:21" ht="12.75">
      <c r="S2" s="270"/>
      <c r="T2" s="271"/>
      <c r="U2" s="271"/>
    </row>
    <row r="3" spans="19:21" ht="12.75">
      <c r="S3" s="270"/>
      <c r="T3" s="271"/>
      <c r="U3" s="271"/>
    </row>
    <row r="5" spans="1:21" ht="9.75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1:21" ht="9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15.75">
      <c r="A7" s="274" t="s">
        <v>269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21" ht="10.5" thickBot="1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</row>
    <row r="9" spans="1:21" ht="15" customHeight="1">
      <c r="A9" s="263" t="s">
        <v>0</v>
      </c>
      <c r="B9" s="255" t="s">
        <v>1</v>
      </c>
      <c r="C9" s="255" t="s">
        <v>3</v>
      </c>
      <c r="D9" s="255"/>
      <c r="E9" s="255" t="s">
        <v>162</v>
      </c>
      <c r="F9" s="255"/>
      <c r="G9" s="244" t="s">
        <v>268</v>
      </c>
      <c r="H9" s="247" t="s">
        <v>155</v>
      </c>
      <c r="I9" s="254" t="s">
        <v>267</v>
      </c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6"/>
    </row>
    <row r="10" spans="1:21" ht="15.75" customHeight="1">
      <c r="A10" s="264"/>
      <c r="B10" s="257"/>
      <c r="C10" s="257"/>
      <c r="D10" s="257"/>
      <c r="E10" s="257"/>
      <c r="F10" s="257"/>
      <c r="G10" s="245"/>
      <c r="H10" s="248"/>
      <c r="I10" s="252" t="s">
        <v>266</v>
      </c>
      <c r="J10" s="257" t="s">
        <v>260</v>
      </c>
      <c r="K10" s="257"/>
      <c r="L10" s="257"/>
      <c r="M10" s="257"/>
      <c r="N10" s="257"/>
      <c r="O10" s="257"/>
      <c r="P10" s="257"/>
      <c r="Q10" s="257"/>
      <c r="R10" s="257" t="s">
        <v>265</v>
      </c>
      <c r="S10" s="257" t="s">
        <v>260</v>
      </c>
      <c r="T10" s="257"/>
      <c r="U10" s="266"/>
    </row>
    <row r="11" spans="1:21" ht="9.75" customHeight="1">
      <c r="A11" s="264"/>
      <c r="B11" s="257"/>
      <c r="C11" s="257"/>
      <c r="D11" s="257"/>
      <c r="E11" s="257"/>
      <c r="F11" s="257"/>
      <c r="G11" s="245"/>
      <c r="H11" s="248"/>
      <c r="I11" s="252"/>
      <c r="J11" s="257"/>
      <c r="K11" s="257"/>
      <c r="L11" s="257"/>
      <c r="M11" s="257"/>
      <c r="N11" s="257"/>
      <c r="O11" s="257"/>
      <c r="P11" s="257"/>
      <c r="Q11" s="257"/>
      <c r="R11" s="257"/>
      <c r="S11" s="257" t="s">
        <v>264</v>
      </c>
      <c r="T11" s="259" t="s">
        <v>263</v>
      </c>
      <c r="U11" s="260" t="s">
        <v>262</v>
      </c>
    </row>
    <row r="12" spans="1:21" ht="17.25" customHeight="1">
      <c r="A12" s="264"/>
      <c r="B12" s="257"/>
      <c r="C12" s="257"/>
      <c r="D12" s="257"/>
      <c r="E12" s="257"/>
      <c r="F12" s="257"/>
      <c r="G12" s="245"/>
      <c r="H12" s="248"/>
      <c r="I12" s="252"/>
      <c r="J12" s="257" t="s">
        <v>261</v>
      </c>
      <c r="K12" s="257" t="s">
        <v>260</v>
      </c>
      <c r="L12" s="257"/>
      <c r="M12" s="257" t="s">
        <v>259</v>
      </c>
      <c r="N12" s="257" t="s">
        <v>258</v>
      </c>
      <c r="O12" s="257" t="s">
        <v>257</v>
      </c>
      <c r="P12" s="257" t="s">
        <v>256</v>
      </c>
      <c r="Q12" s="257" t="s">
        <v>255</v>
      </c>
      <c r="R12" s="257"/>
      <c r="S12" s="257"/>
      <c r="T12" s="259"/>
      <c r="U12" s="260"/>
    </row>
    <row r="13" spans="1:21" ht="48" customHeight="1">
      <c r="A13" s="264"/>
      <c r="B13" s="257"/>
      <c r="C13" s="257"/>
      <c r="D13" s="257"/>
      <c r="E13" s="257"/>
      <c r="F13" s="257"/>
      <c r="G13" s="245"/>
      <c r="H13" s="248"/>
      <c r="I13" s="252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9" t="s">
        <v>254</v>
      </c>
      <c r="U13" s="260"/>
    </row>
    <row r="14" spans="1:21" ht="87" customHeight="1" thickBot="1">
      <c r="A14" s="265"/>
      <c r="B14" s="258"/>
      <c r="C14" s="258"/>
      <c r="D14" s="258"/>
      <c r="E14" s="258"/>
      <c r="F14" s="258"/>
      <c r="G14" s="246"/>
      <c r="H14" s="249"/>
      <c r="I14" s="253"/>
      <c r="J14" s="258"/>
      <c r="K14" s="85" t="s">
        <v>253</v>
      </c>
      <c r="L14" s="85" t="s">
        <v>252</v>
      </c>
      <c r="M14" s="258"/>
      <c r="N14" s="258"/>
      <c r="O14" s="258"/>
      <c r="P14" s="258"/>
      <c r="Q14" s="258"/>
      <c r="R14" s="258"/>
      <c r="S14" s="258"/>
      <c r="T14" s="267"/>
      <c r="U14" s="261"/>
    </row>
    <row r="15" spans="1:21" s="5" customFormat="1" ht="20.25" customHeight="1" thickBot="1">
      <c r="A15" s="84" t="s">
        <v>4</v>
      </c>
      <c r="B15" s="83" t="s">
        <v>5</v>
      </c>
      <c r="C15" s="262" t="s">
        <v>6</v>
      </c>
      <c r="D15" s="262"/>
      <c r="E15" s="262" t="s">
        <v>7</v>
      </c>
      <c r="F15" s="262"/>
      <c r="G15" s="83" t="s">
        <v>251</v>
      </c>
      <c r="H15" s="82" t="s">
        <v>250</v>
      </c>
      <c r="I15" s="84" t="s">
        <v>249</v>
      </c>
      <c r="J15" s="83" t="s">
        <v>248</v>
      </c>
      <c r="K15" s="83" t="s">
        <v>247</v>
      </c>
      <c r="L15" s="83" t="s">
        <v>246</v>
      </c>
      <c r="M15" s="83" t="s">
        <v>245</v>
      </c>
      <c r="N15" s="83" t="s">
        <v>244</v>
      </c>
      <c r="O15" s="83" t="s">
        <v>243</v>
      </c>
      <c r="P15" s="83" t="s">
        <v>242</v>
      </c>
      <c r="Q15" s="83" t="s">
        <v>241</v>
      </c>
      <c r="R15" s="83" t="s">
        <v>240</v>
      </c>
      <c r="S15" s="83" t="s">
        <v>239</v>
      </c>
      <c r="T15" s="82" t="s">
        <v>238</v>
      </c>
      <c r="U15" s="81" t="s">
        <v>237</v>
      </c>
    </row>
    <row r="16" spans="1:21" s="55" customFormat="1" ht="26.25" customHeight="1">
      <c r="A16" s="269" t="s">
        <v>9</v>
      </c>
      <c r="B16" s="80"/>
      <c r="C16" s="250" t="s">
        <v>10</v>
      </c>
      <c r="D16" s="250"/>
      <c r="E16" s="251">
        <f>SUM(E17:F18)</f>
        <v>2102657</v>
      </c>
      <c r="F16" s="251"/>
      <c r="G16" s="70">
        <f>SUM(G17:G18)</f>
        <v>791255.66</v>
      </c>
      <c r="H16" s="70">
        <f aca="true" t="shared" si="0" ref="H16:H48">SUM(G16/E16)*100</f>
        <v>37.631228488526666</v>
      </c>
      <c r="I16" s="70">
        <f aca="true" t="shared" si="1" ref="I16:U16">SUM(I17:I18)</f>
        <v>791255.66</v>
      </c>
      <c r="J16" s="70">
        <f t="shared" si="1"/>
        <v>52607.659999999996</v>
      </c>
      <c r="K16" s="70">
        <f t="shared" si="1"/>
        <v>0</v>
      </c>
      <c r="L16" s="70">
        <f t="shared" si="1"/>
        <v>52607.659999999996</v>
      </c>
      <c r="M16" s="70">
        <f t="shared" si="1"/>
        <v>0</v>
      </c>
      <c r="N16" s="70">
        <f t="shared" si="1"/>
        <v>0</v>
      </c>
      <c r="O16" s="70">
        <f t="shared" si="1"/>
        <v>738648</v>
      </c>
      <c r="P16" s="70">
        <f t="shared" si="1"/>
        <v>0</v>
      </c>
      <c r="Q16" s="70">
        <f t="shared" si="1"/>
        <v>0</v>
      </c>
      <c r="R16" s="70">
        <f t="shared" si="1"/>
        <v>0</v>
      </c>
      <c r="S16" s="70">
        <f t="shared" si="1"/>
        <v>0</v>
      </c>
      <c r="T16" s="70">
        <f t="shared" si="1"/>
        <v>0</v>
      </c>
      <c r="U16" s="69">
        <f t="shared" si="1"/>
        <v>0</v>
      </c>
    </row>
    <row r="17" spans="1:21" ht="42.75" customHeight="1">
      <c r="A17" s="268"/>
      <c r="B17" s="62" t="s">
        <v>12</v>
      </c>
      <c r="C17" s="235" t="s">
        <v>13</v>
      </c>
      <c r="D17" s="235"/>
      <c r="E17" s="224">
        <v>2037000</v>
      </c>
      <c r="F17" s="224"/>
      <c r="G17" s="61">
        <v>739267.56</v>
      </c>
      <c r="H17" s="61">
        <f t="shared" si="0"/>
        <v>36.291976435935204</v>
      </c>
      <c r="I17" s="61">
        <v>739267.56</v>
      </c>
      <c r="J17" s="61">
        <f>SUM(K17:L17)</f>
        <v>619.56</v>
      </c>
      <c r="K17" s="61">
        <v>0</v>
      </c>
      <c r="L17" s="61">
        <v>619.56</v>
      </c>
      <c r="M17" s="61">
        <v>0</v>
      </c>
      <c r="N17" s="61">
        <v>0</v>
      </c>
      <c r="O17" s="61">
        <v>738648</v>
      </c>
      <c r="P17" s="61">
        <v>0</v>
      </c>
      <c r="Q17" s="61">
        <v>0</v>
      </c>
      <c r="R17" s="61">
        <v>0</v>
      </c>
      <c r="S17" s="61">
        <v>0</v>
      </c>
      <c r="T17" s="60">
        <v>0</v>
      </c>
      <c r="U17" s="59"/>
    </row>
    <row r="18" spans="1:21" ht="25.5" customHeight="1">
      <c r="A18" s="226"/>
      <c r="B18" s="62" t="s">
        <v>168</v>
      </c>
      <c r="C18" s="235" t="s">
        <v>73</v>
      </c>
      <c r="D18" s="235"/>
      <c r="E18" s="224">
        <v>65657</v>
      </c>
      <c r="F18" s="224"/>
      <c r="G18" s="61">
        <v>51988.1</v>
      </c>
      <c r="H18" s="61">
        <f t="shared" si="0"/>
        <v>79.18135156952039</v>
      </c>
      <c r="I18" s="61">
        <v>51988.1</v>
      </c>
      <c r="J18" s="61">
        <f>SUM(K18:L18)</f>
        <v>51988.1</v>
      </c>
      <c r="K18" s="61">
        <v>0</v>
      </c>
      <c r="L18" s="61">
        <v>51988.1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f>SUM(S18)</f>
        <v>0</v>
      </c>
      <c r="S18" s="61">
        <v>0</v>
      </c>
      <c r="T18" s="60">
        <v>0</v>
      </c>
      <c r="U18" s="59">
        <v>0</v>
      </c>
    </row>
    <row r="19" spans="1:21" s="55" customFormat="1" ht="14.25" customHeight="1">
      <c r="A19" s="225" t="s">
        <v>18</v>
      </c>
      <c r="B19" s="58"/>
      <c r="C19" s="237" t="s">
        <v>19</v>
      </c>
      <c r="D19" s="237"/>
      <c r="E19" s="238">
        <f>SUM(E20:F21)</f>
        <v>377514</v>
      </c>
      <c r="F19" s="238"/>
      <c r="G19" s="57">
        <f>SUM(G20:G21)</f>
        <v>149481.68</v>
      </c>
      <c r="H19" s="57">
        <f t="shared" si="0"/>
        <v>39.596327553415236</v>
      </c>
      <c r="I19" s="57">
        <f aca="true" t="shared" si="2" ref="I19:U19">SUM(I20:I21)</f>
        <v>149481.68</v>
      </c>
      <c r="J19" s="57">
        <f t="shared" si="2"/>
        <v>40697.7</v>
      </c>
      <c r="K19" s="57">
        <f t="shared" si="2"/>
        <v>0</v>
      </c>
      <c r="L19" s="57">
        <f t="shared" si="2"/>
        <v>40697.7</v>
      </c>
      <c r="M19" s="57">
        <f t="shared" si="2"/>
        <v>0</v>
      </c>
      <c r="N19" s="57">
        <f t="shared" si="2"/>
        <v>108783.98</v>
      </c>
      <c r="O19" s="57">
        <f t="shared" si="2"/>
        <v>0</v>
      </c>
      <c r="P19" s="57">
        <f t="shared" si="2"/>
        <v>0</v>
      </c>
      <c r="Q19" s="57">
        <f t="shared" si="2"/>
        <v>0</v>
      </c>
      <c r="R19" s="57">
        <f t="shared" si="2"/>
        <v>0</v>
      </c>
      <c r="S19" s="57">
        <f t="shared" si="2"/>
        <v>0</v>
      </c>
      <c r="T19" s="57">
        <f t="shared" si="2"/>
        <v>0</v>
      </c>
      <c r="U19" s="56">
        <f t="shared" si="2"/>
        <v>0</v>
      </c>
    </row>
    <row r="20" spans="1:21" ht="22.5" customHeight="1">
      <c r="A20" s="268"/>
      <c r="B20" s="62" t="s">
        <v>20</v>
      </c>
      <c r="C20" s="235" t="s">
        <v>21</v>
      </c>
      <c r="D20" s="235"/>
      <c r="E20" s="224">
        <v>218814</v>
      </c>
      <c r="F20" s="224"/>
      <c r="G20" s="61">
        <v>108783.98</v>
      </c>
      <c r="H20" s="61">
        <f t="shared" si="0"/>
        <v>49.71527415978868</v>
      </c>
      <c r="I20" s="61">
        <v>108783.98</v>
      </c>
      <c r="J20" s="61">
        <f>SUM(K20:L20)</f>
        <v>0</v>
      </c>
      <c r="K20" s="61">
        <v>0</v>
      </c>
      <c r="L20" s="61">
        <v>0</v>
      </c>
      <c r="M20" s="61">
        <v>0</v>
      </c>
      <c r="N20" s="61">
        <v>108783.98</v>
      </c>
      <c r="O20" s="61">
        <v>0</v>
      </c>
      <c r="P20" s="61">
        <v>0</v>
      </c>
      <c r="Q20" s="61">
        <v>0</v>
      </c>
      <c r="R20" s="61">
        <f>SUM(S20)</f>
        <v>0</v>
      </c>
      <c r="S20" s="61">
        <v>0</v>
      </c>
      <c r="T20" s="60">
        <v>0</v>
      </c>
      <c r="U20" s="59"/>
    </row>
    <row r="21" spans="1:21" ht="32.25" customHeight="1">
      <c r="A21" s="226"/>
      <c r="B21" s="62" t="s">
        <v>236</v>
      </c>
      <c r="C21" s="235" t="s">
        <v>235</v>
      </c>
      <c r="D21" s="235"/>
      <c r="E21" s="224">
        <v>158700</v>
      </c>
      <c r="F21" s="224"/>
      <c r="G21" s="61">
        <v>40697.7</v>
      </c>
      <c r="H21" s="61">
        <f t="shared" si="0"/>
        <v>25.644423440453686</v>
      </c>
      <c r="I21" s="61">
        <v>40697.7</v>
      </c>
      <c r="J21" s="61">
        <f>SUM(K21:L21)</f>
        <v>40697.7</v>
      </c>
      <c r="K21" s="61">
        <v>0</v>
      </c>
      <c r="L21" s="61">
        <v>40697.7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f>SUM(S21)</f>
        <v>0</v>
      </c>
      <c r="S21" s="61">
        <v>0</v>
      </c>
      <c r="T21" s="60">
        <v>0</v>
      </c>
      <c r="U21" s="59">
        <v>0</v>
      </c>
    </row>
    <row r="22" spans="1:21" s="55" customFormat="1" ht="20.25" customHeight="1">
      <c r="A22" s="225" t="s">
        <v>24</v>
      </c>
      <c r="B22" s="58"/>
      <c r="C22" s="237" t="s">
        <v>25</v>
      </c>
      <c r="D22" s="237"/>
      <c r="E22" s="238">
        <f>SUM(E23:F25)</f>
        <v>6066327</v>
      </c>
      <c r="F22" s="238"/>
      <c r="G22" s="57">
        <f>SUM(G24:G25)</f>
        <v>1725042.7999999998</v>
      </c>
      <c r="H22" s="57">
        <f t="shared" si="0"/>
        <v>28.43636355244285</v>
      </c>
      <c r="I22" s="57">
        <f aca="true" t="shared" si="3" ref="I22:U22">SUM(I24:I25)</f>
        <v>831218.32</v>
      </c>
      <c r="J22" s="57">
        <f t="shared" si="3"/>
        <v>825524.15</v>
      </c>
      <c r="K22" s="57">
        <f t="shared" si="3"/>
        <v>458588.53</v>
      </c>
      <c r="L22" s="57">
        <f t="shared" si="3"/>
        <v>366935.62</v>
      </c>
      <c r="M22" s="57">
        <f t="shared" si="3"/>
        <v>0</v>
      </c>
      <c r="N22" s="57">
        <f t="shared" si="3"/>
        <v>5694.17</v>
      </c>
      <c r="O22" s="57">
        <f t="shared" si="3"/>
        <v>0</v>
      </c>
      <c r="P22" s="57">
        <f t="shared" si="3"/>
        <v>0</v>
      </c>
      <c r="Q22" s="57">
        <f t="shared" si="3"/>
        <v>0</v>
      </c>
      <c r="R22" s="66">
        <f t="shared" si="3"/>
        <v>893824.48</v>
      </c>
      <c r="S22" s="66">
        <f t="shared" si="3"/>
        <v>893824.48</v>
      </c>
      <c r="T22" s="79">
        <f t="shared" si="3"/>
        <v>0</v>
      </c>
      <c r="U22" s="56">
        <f t="shared" si="3"/>
        <v>0</v>
      </c>
    </row>
    <row r="23" spans="1:21" s="55" customFormat="1" ht="27" customHeight="1">
      <c r="A23" s="227"/>
      <c r="B23" s="62" t="s">
        <v>234</v>
      </c>
      <c r="C23" s="222" t="s">
        <v>233</v>
      </c>
      <c r="D23" s="223"/>
      <c r="E23" s="231">
        <v>49243</v>
      </c>
      <c r="F23" s="236"/>
      <c r="G23" s="61">
        <f>SUM(I23+R23)</f>
        <v>0</v>
      </c>
      <c r="H23" s="61">
        <f t="shared" si="0"/>
        <v>0</v>
      </c>
      <c r="I23" s="61">
        <f>SUM(J23+M23+N23+O23+P23+Q23)</f>
        <v>0</v>
      </c>
      <c r="J23" s="61">
        <f>SUM(K23:L23)</f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78">
        <v>0</v>
      </c>
      <c r="T23" s="77">
        <v>0</v>
      </c>
      <c r="U23" s="74"/>
    </row>
    <row r="24" spans="1:21" ht="23.25" customHeight="1">
      <c r="A24" s="268"/>
      <c r="B24" s="62" t="s">
        <v>26</v>
      </c>
      <c r="C24" s="235" t="s">
        <v>27</v>
      </c>
      <c r="D24" s="235"/>
      <c r="E24" s="224">
        <v>4268613</v>
      </c>
      <c r="F24" s="224"/>
      <c r="G24" s="61">
        <v>831218.32</v>
      </c>
      <c r="H24" s="61">
        <f t="shared" si="0"/>
        <v>19.472796432939692</v>
      </c>
      <c r="I24" s="61">
        <v>831218.32</v>
      </c>
      <c r="J24" s="61">
        <f>SUM(K24:L24)</f>
        <v>825524.15</v>
      </c>
      <c r="K24" s="61">
        <v>458588.53</v>
      </c>
      <c r="L24" s="61">
        <v>366935.62</v>
      </c>
      <c r="M24" s="61">
        <v>0</v>
      </c>
      <c r="N24" s="61">
        <v>5694.17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73">
        <v>0</v>
      </c>
      <c r="U24" s="59">
        <v>0</v>
      </c>
    </row>
    <row r="25" spans="1:21" ht="29.25" customHeight="1">
      <c r="A25" s="226"/>
      <c r="B25" s="62" t="s">
        <v>34</v>
      </c>
      <c r="C25" s="235" t="s">
        <v>35</v>
      </c>
      <c r="D25" s="235"/>
      <c r="E25" s="224">
        <v>1748471</v>
      </c>
      <c r="F25" s="224"/>
      <c r="G25" s="61">
        <v>893824.48</v>
      </c>
      <c r="H25" s="61">
        <f t="shared" si="0"/>
        <v>51.120349150772306</v>
      </c>
      <c r="I25" s="61">
        <f>SUM(J25+M25+N25+O25+P25+Q25)</f>
        <v>0</v>
      </c>
      <c r="J25" s="61">
        <f>SUM(K25:L25)</f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4">
        <v>893824.48</v>
      </c>
      <c r="S25" s="64">
        <v>893824.48</v>
      </c>
      <c r="T25" s="60">
        <v>0</v>
      </c>
      <c r="U25" s="59">
        <v>0</v>
      </c>
    </row>
    <row r="26" spans="1:21" s="55" customFormat="1" ht="26.25" customHeight="1">
      <c r="A26" s="225" t="s">
        <v>36</v>
      </c>
      <c r="B26" s="58"/>
      <c r="C26" s="237" t="s">
        <v>37</v>
      </c>
      <c r="D26" s="237"/>
      <c r="E26" s="238">
        <f>SUM(E27)</f>
        <v>97000</v>
      </c>
      <c r="F26" s="238"/>
      <c r="G26" s="57">
        <f>SUM(G27)</f>
        <v>13152.37</v>
      </c>
      <c r="H26" s="57">
        <f t="shared" si="0"/>
        <v>13.559144329896908</v>
      </c>
      <c r="I26" s="57">
        <f aca="true" t="shared" si="4" ref="I26:U26">SUM(I27)</f>
        <v>13152.37</v>
      </c>
      <c r="J26" s="57">
        <f t="shared" si="4"/>
        <v>13152.37</v>
      </c>
      <c r="K26" s="57">
        <f t="shared" si="4"/>
        <v>1968</v>
      </c>
      <c r="L26" s="57">
        <f t="shared" si="4"/>
        <v>11184.37</v>
      </c>
      <c r="M26" s="57">
        <f t="shared" si="4"/>
        <v>0</v>
      </c>
      <c r="N26" s="57">
        <f t="shared" si="4"/>
        <v>0</v>
      </c>
      <c r="O26" s="57">
        <f t="shared" si="4"/>
        <v>0</v>
      </c>
      <c r="P26" s="57">
        <f t="shared" si="4"/>
        <v>0</v>
      </c>
      <c r="Q26" s="57">
        <f t="shared" si="4"/>
        <v>0</v>
      </c>
      <c r="R26" s="57">
        <f t="shared" si="4"/>
        <v>0</v>
      </c>
      <c r="S26" s="57">
        <f t="shared" si="4"/>
        <v>0</v>
      </c>
      <c r="T26" s="57">
        <f t="shared" si="4"/>
        <v>0</v>
      </c>
      <c r="U26" s="56">
        <f t="shared" si="4"/>
        <v>0</v>
      </c>
    </row>
    <row r="27" spans="1:21" ht="37.5" customHeight="1">
      <c r="A27" s="226"/>
      <c r="B27" s="62" t="s">
        <v>38</v>
      </c>
      <c r="C27" s="222" t="s">
        <v>39</v>
      </c>
      <c r="D27" s="223"/>
      <c r="E27" s="231">
        <v>97000</v>
      </c>
      <c r="F27" s="236"/>
      <c r="G27" s="61">
        <v>13152.37</v>
      </c>
      <c r="H27" s="61">
        <f t="shared" si="0"/>
        <v>13.559144329896908</v>
      </c>
      <c r="I27" s="61">
        <f>SUM(J27+M27+N27+O27+P27+Q27)</f>
        <v>13152.37</v>
      </c>
      <c r="J27" s="61">
        <f>SUM(K27:L27)</f>
        <v>13152.37</v>
      </c>
      <c r="K27" s="61">
        <v>1968</v>
      </c>
      <c r="L27" s="61">
        <v>11184.37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0">
        <v>0</v>
      </c>
      <c r="U27" s="59">
        <v>0</v>
      </c>
    </row>
    <row r="28" spans="1:21" s="55" customFormat="1" ht="24.75" customHeight="1">
      <c r="A28" s="225" t="s">
        <v>40</v>
      </c>
      <c r="B28" s="58"/>
      <c r="C28" s="237" t="s">
        <v>41</v>
      </c>
      <c r="D28" s="237"/>
      <c r="E28" s="238">
        <f>SUM(E29:F32)</f>
        <v>593714</v>
      </c>
      <c r="F28" s="238"/>
      <c r="G28" s="57">
        <f>SUM(G29:G32)</f>
        <v>156560.55000000002</v>
      </c>
      <c r="H28" s="57">
        <f t="shared" si="0"/>
        <v>26.369691467608984</v>
      </c>
      <c r="I28" s="57">
        <f aca="true" t="shared" si="5" ref="I28:U28">SUM(I29:I32)</f>
        <v>156560.55</v>
      </c>
      <c r="J28" s="57">
        <f t="shared" si="5"/>
        <v>156560.55</v>
      </c>
      <c r="K28" s="57">
        <f t="shared" si="5"/>
        <v>113537.54</v>
      </c>
      <c r="L28" s="57">
        <f t="shared" si="5"/>
        <v>43023.009999999995</v>
      </c>
      <c r="M28" s="57">
        <f t="shared" si="5"/>
        <v>0</v>
      </c>
      <c r="N28" s="57">
        <f t="shared" si="5"/>
        <v>0</v>
      </c>
      <c r="O28" s="57">
        <f t="shared" si="5"/>
        <v>0</v>
      </c>
      <c r="P28" s="57">
        <f t="shared" si="5"/>
        <v>0</v>
      </c>
      <c r="Q28" s="57">
        <f t="shared" si="5"/>
        <v>0</v>
      </c>
      <c r="R28" s="57">
        <f t="shared" si="5"/>
        <v>0</v>
      </c>
      <c r="S28" s="57">
        <f t="shared" si="5"/>
        <v>0</v>
      </c>
      <c r="T28" s="76">
        <f t="shared" si="5"/>
        <v>0</v>
      </c>
      <c r="U28" s="75">
        <f t="shared" si="5"/>
        <v>0</v>
      </c>
    </row>
    <row r="29" spans="1:21" s="55" customFormat="1" ht="45.75" customHeight="1">
      <c r="A29" s="227"/>
      <c r="B29" s="62" t="s">
        <v>232</v>
      </c>
      <c r="C29" s="222" t="s">
        <v>231</v>
      </c>
      <c r="D29" s="223"/>
      <c r="E29" s="231">
        <v>100000</v>
      </c>
      <c r="F29" s="236"/>
      <c r="G29" s="61">
        <v>27520.09</v>
      </c>
      <c r="H29" s="61">
        <f t="shared" si="0"/>
        <v>27.520090000000003</v>
      </c>
      <c r="I29" s="61">
        <f>SUM(J29+M29+N29+O29+P29+Q29)</f>
        <v>27520.09</v>
      </c>
      <c r="J29" s="61">
        <f>SUM(K29:L29)</f>
        <v>27520.09</v>
      </c>
      <c r="K29" s="61">
        <v>4284</v>
      </c>
      <c r="L29" s="61">
        <v>23236.09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0">
        <v>0</v>
      </c>
      <c r="T29" s="72">
        <v>0</v>
      </c>
      <c r="U29" s="74">
        <v>0</v>
      </c>
    </row>
    <row r="30" spans="1:21" ht="38.25" customHeight="1">
      <c r="A30" s="268"/>
      <c r="B30" s="62" t="s">
        <v>42</v>
      </c>
      <c r="C30" s="235" t="s">
        <v>43</v>
      </c>
      <c r="D30" s="235"/>
      <c r="E30" s="224">
        <v>229714</v>
      </c>
      <c r="F30" s="224"/>
      <c r="G30" s="61">
        <v>600</v>
      </c>
      <c r="H30" s="61">
        <f t="shared" si="0"/>
        <v>0.26119435471934666</v>
      </c>
      <c r="I30" s="61">
        <f>SUM(J30+M30+N30+O30+P30+Q30)</f>
        <v>600</v>
      </c>
      <c r="J30" s="61">
        <f>SUM(K30:L30)</f>
        <v>600</v>
      </c>
      <c r="K30" s="61">
        <v>0</v>
      </c>
      <c r="L30" s="61">
        <v>600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73">
        <v>0</v>
      </c>
      <c r="U30" s="59">
        <v>0</v>
      </c>
    </row>
    <row r="31" spans="1:21" ht="42" customHeight="1">
      <c r="A31" s="268"/>
      <c r="B31" s="62" t="s">
        <v>46</v>
      </c>
      <c r="C31" s="235" t="s">
        <v>47</v>
      </c>
      <c r="D31" s="235"/>
      <c r="E31" s="224">
        <v>5000</v>
      </c>
      <c r="F31" s="224"/>
      <c r="G31" s="61">
        <v>600</v>
      </c>
      <c r="H31" s="61">
        <f t="shared" si="0"/>
        <v>12</v>
      </c>
      <c r="I31" s="61">
        <f>SUM(J31+M31+N31+O31+P31+Q31)</f>
        <v>600</v>
      </c>
      <c r="J31" s="61">
        <v>600</v>
      </c>
      <c r="K31" s="61">
        <v>0</v>
      </c>
      <c r="L31" s="61">
        <v>600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f>SUM(S31)</f>
        <v>0</v>
      </c>
      <c r="S31" s="61">
        <v>0</v>
      </c>
      <c r="T31" s="60">
        <v>0</v>
      </c>
      <c r="U31" s="59">
        <v>0</v>
      </c>
    </row>
    <row r="32" spans="1:21" ht="21.75" customHeight="1">
      <c r="A32" s="268"/>
      <c r="B32" s="62" t="s">
        <v>48</v>
      </c>
      <c r="C32" s="235" t="s">
        <v>49</v>
      </c>
      <c r="D32" s="235"/>
      <c r="E32" s="224">
        <v>259000</v>
      </c>
      <c r="F32" s="224"/>
      <c r="G32" s="61">
        <v>127840.46</v>
      </c>
      <c r="H32" s="61">
        <f t="shared" si="0"/>
        <v>49.359250965250965</v>
      </c>
      <c r="I32" s="61">
        <f>SUM(J32+M32+N32+O32+P32+Q32)</f>
        <v>127840.45999999999</v>
      </c>
      <c r="J32" s="61">
        <f>SUM(K32:L32)</f>
        <v>127840.45999999999</v>
      </c>
      <c r="K32" s="61">
        <v>109253.54</v>
      </c>
      <c r="L32" s="61">
        <v>18586.92</v>
      </c>
      <c r="M32" s="61">
        <v>0</v>
      </c>
      <c r="N32" s="61">
        <v>0</v>
      </c>
      <c r="O32" s="61">
        <v>0</v>
      </c>
      <c r="P32" s="61">
        <v>0</v>
      </c>
      <c r="Q32" s="61"/>
      <c r="R32" s="61">
        <f>SUM(S32)</f>
        <v>0</v>
      </c>
      <c r="S32" s="61">
        <v>0</v>
      </c>
      <c r="T32" s="60">
        <v>0</v>
      </c>
      <c r="U32" s="59">
        <v>0</v>
      </c>
    </row>
    <row r="33" spans="1:21" s="55" customFormat="1" ht="18" customHeight="1">
      <c r="A33" s="225" t="s">
        <v>151</v>
      </c>
      <c r="B33" s="58"/>
      <c r="C33" s="237" t="s">
        <v>152</v>
      </c>
      <c r="D33" s="237"/>
      <c r="E33" s="238">
        <f>SUM(E34)</f>
        <v>1224551</v>
      </c>
      <c r="F33" s="238"/>
      <c r="G33" s="57">
        <f>SUM(G34)</f>
        <v>0</v>
      </c>
      <c r="H33" s="57">
        <f t="shared" si="0"/>
        <v>0</v>
      </c>
      <c r="I33" s="57">
        <f aca="true" t="shared" si="6" ref="I33:U33">SUM(I34)</f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57">
        <f t="shared" si="6"/>
        <v>0</v>
      </c>
      <c r="O33" s="57">
        <f t="shared" si="6"/>
        <v>0</v>
      </c>
      <c r="P33" s="57">
        <f t="shared" si="6"/>
        <v>0</v>
      </c>
      <c r="Q33" s="57">
        <f t="shared" si="6"/>
        <v>0</v>
      </c>
      <c r="R33" s="57">
        <f t="shared" si="6"/>
        <v>0</v>
      </c>
      <c r="S33" s="57">
        <f t="shared" si="6"/>
        <v>0</v>
      </c>
      <c r="T33" s="57">
        <f t="shared" si="6"/>
        <v>0</v>
      </c>
      <c r="U33" s="56">
        <f t="shared" si="6"/>
        <v>0</v>
      </c>
    </row>
    <row r="34" spans="1:21" ht="27" customHeight="1">
      <c r="A34" s="226"/>
      <c r="B34" s="62" t="s">
        <v>153</v>
      </c>
      <c r="C34" s="235" t="s">
        <v>73</v>
      </c>
      <c r="D34" s="235"/>
      <c r="E34" s="224">
        <v>1224551</v>
      </c>
      <c r="F34" s="224"/>
      <c r="G34" s="61">
        <f>SUM(I34+R34)</f>
        <v>0</v>
      </c>
      <c r="H34" s="61">
        <f t="shared" si="0"/>
        <v>0</v>
      </c>
      <c r="I34" s="61">
        <f>SUM(J34+M34+N34+O34+P34+Q34)</f>
        <v>0</v>
      </c>
      <c r="J34" s="61">
        <f>SUM(K34:L34)</f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0">
        <v>0</v>
      </c>
      <c r="U34" s="59">
        <v>0</v>
      </c>
    </row>
    <row r="35" spans="1:21" s="55" customFormat="1" ht="23.25" customHeight="1">
      <c r="A35" s="225" t="s">
        <v>50</v>
      </c>
      <c r="B35" s="58"/>
      <c r="C35" s="237" t="s">
        <v>51</v>
      </c>
      <c r="D35" s="237"/>
      <c r="E35" s="238">
        <f>SUM(E36:F41)</f>
        <v>6696158</v>
      </c>
      <c r="F35" s="238"/>
      <c r="G35" s="57">
        <f>SUM(G36:G41)</f>
        <v>3175462.48</v>
      </c>
      <c r="H35" s="57">
        <f t="shared" si="0"/>
        <v>47.422155809346194</v>
      </c>
      <c r="I35" s="57">
        <f>SUM(I36:I41)</f>
        <v>3163522.4800000004</v>
      </c>
      <c r="J35" s="57">
        <f>SUM(J36:J41)</f>
        <v>3024396.2200000007</v>
      </c>
      <c r="K35" s="57">
        <f>SUM(K36:K41)</f>
        <v>2158308.99</v>
      </c>
      <c r="L35" s="57">
        <f>SUM(L36:L41)</f>
        <v>866087.2300000001</v>
      </c>
      <c r="M35" s="57">
        <f>SUM(M36+M37+M38+M39+M40+M41)</f>
        <v>0</v>
      </c>
      <c r="N35" s="57">
        <f>SUM(N36+N37+N38+N39+N40+N41)</f>
        <v>139126.26</v>
      </c>
      <c r="O35" s="57">
        <f aca="true" t="shared" si="7" ref="O35:U35">SUM(O36:O41)</f>
        <v>0</v>
      </c>
      <c r="P35" s="57">
        <f t="shared" si="7"/>
        <v>0</v>
      </c>
      <c r="Q35" s="57">
        <f t="shared" si="7"/>
        <v>0</v>
      </c>
      <c r="R35" s="57">
        <f t="shared" si="7"/>
        <v>11940</v>
      </c>
      <c r="S35" s="66">
        <f t="shared" si="7"/>
        <v>11940</v>
      </c>
      <c r="T35" s="57">
        <f t="shared" si="7"/>
        <v>0</v>
      </c>
      <c r="U35" s="56">
        <f t="shared" si="7"/>
        <v>0</v>
      </c>
    </row>
    <row r="36" spans="1:21" ht="23.25" customHeight="1">
      <c r="A36" s="268"/>
      <c r="B36" s="62" t="s">
        <v>52</v>
      </c>
      <c r="C36" s="235" t="s">
        <v>53</v>
      </c>
      <c r="D36" s="235"/>
      <c r="E36" s="224">
        <v>145658</v>
      </c>
      <c r="F36" s="224"/>
      <c r="G36" s="61">
        <v>72620</v>
      </c>
      <c r="H36" s="61">
        <f t="shared" si="0"/>
        <v>49.85651320215848</v>
      </c>
      <c r="I36" s="61">
        <f aca="true" t="shared" si="8" ref="I36:I41">SUM(J36+M36+N36+O36+P36+Q36)</f>
        <v>72620</v>
      </c>
      <c r="J36" s="61">
        <f>SUM(K36:L36)</f>
        <v>72620</v>
      </c>
      <c r="K36" s="61">
        <v>72620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f>SUM(S36)</f>
        <v>0</v>
      </c>
      <c r="S36" s="61">
        <v>0</v>
      </c>
      <c r="T36" s="60">
        <v>0</v>
      </c>
      <c r="U36" s="59">
        <v>0</v>
      </c>
    </row>
    <row r="37" spans="1:21" ht="19.5" customHeight="1">
      <c r="A37" s="268"/>
      <c r="B37" s="62" t="s">
        <v>230</v>
      </c>
      <c r="C37" s="235" t="s">
        <v>229</v>
      </c>
      <c r="D37" s="235"/>
      <c r="E37" s="224">
        <v>275000</v>
      </c>
      <c r="F37" s="224"/>
      <c r="G37" s="61">
        <v>128445.44</v>
      </c>
      <c r="H37" s="61">
        <f t="shared" si="0"/>
        <v>46.70743272727273</v>
      </c>
      <c r="I37" s="61">
        <f t="shared" si="8"/>
        <v>128445.43999999999</v>
      </c>
      <c r="J37" s="61">
        <f>SUM(K37:L37)</f>
        <v>2482.54</v>
      </c>
      <c r="K37" s="61">
        <v>0</v>
      </c>
      <c r="L37" s="61">
        <v>2482.54</v>
      </c>
      <c r="M37" s="61">
        <v>0</v>
      </c>
      <c r="N37" s="61">
        <v>125962.9</v>
      </c>
      <c r="O37" s="61">
        <v>0</v>
      </c>
      <c r="P37" s="61">
        <v>0</v>
      </c>
      <c r="Q37" s="61">
        <v>0</v>
      </c>
      <c r="R37" s="61">
        <f>SUM(S37)</f>
        <v>0</v>
      </c>
      <c r="S37" s="61">
        <v>0</v>
      </c>
      <c r="T37" s="60">
        <v>0</v>
      </c>
      <c r="U37" s="59">
        <v>0</v>
      </c>
    </row>
    <row r="38" spans="1:21" ht="29.25" customHeight="1">
      <c r="A38" s="268"/>
      <c r="B38" s="62" t="s">
        <v>54</v>
      </c>
      <c r="C38" s="235" t="s">
        <v>55</v>
      </c>
      <c r="D38" s="235"/>
      <c r="E38" s="224">
        <v>6001000</v>
      </c>
      <c r="F38" s="224"/>
      <c r="G38" s="61">
        <v>2861558.36</v>
      </c>
      <c r="H38" s="61">
        <f t="shared" si="0"/>
        <v>47.68469188468588</v>
      </c>
      <c r="I38" s="61">
        <f t="shared" si="8"/>
        <v>2849618.3600000003</v>
      </c>
      <c r="J38" s="61">
        <f>SUM(K38:L38)</f>
        <v>2848701.8600000003</v>
      </c>
      <c r="K38" s="61">
        <v>2060338.81</v>
      </c>
      <c r="L38" s="61">
        <v>788363.05</v>
      </c>
      <c r="M38" s="61">
        <v>0</v>
      </c>
      <c r="N38" s="61">
        <v>916.5</v>
      </c>
      <c r="O38" s="61">
        <v>0</v>
      </c>
      <c r="P38" s="61">
        <v>0</v>
      </c>
      <c r="Q38" s="61">
        <v>0</v>
      </c>
      <c r="R38" s="61">
        <v>11940</v>
      </c>
      <c r="S38" s="64">
        <v>11940</v>
      </c>
      <c r="T38" s="60">
        <v>0</v>
      </c>
      <c r="U38" s="59">
        <v>0</v>
      </c>
    </row>
    <row r="39" spans="1:21" ht="27.75" customHeight="1">
      <c r="A39" s="268"/>
      <c r="B39" s="62" t="s">
        <v>62</v>
      </c>
      <c r="C39" s="235" t="s">
        <v>63</v>
      </c>
      <c r="D39" s="235"/>
      <c r="E39" s="224">
        <v>42000</v>
      </c>
      <c r="F39" s="224"/>
      <c r="G39" s="61">
        <v>36694.96</v>
      </c>
      <c r="H39" s="61">
        <f t="shared" si="0"/>
        <v>87.36895238095238</v>
      </c>
      <c r="I39" s="61">
        <f t="shared" si="8"/>
        <v>36694.96000000001</v>
      </c>
      <c r="J39" s="61">
        <f>SUM(K39:L39)</f>
        <v>24448.100000000002</v>
      </c>
      <c r="K39" s="61">
        <v>16811.58</v>
      </c>
      <c r="L39" s="61">
        <v>7636.52</v>
      </c>
      <c r="M39" s="61">
        <v>0</v>
      </c>
      <c r="N39" s="61">
        <v>12246.86</v>
      </c>
      <c r="O39" s="61">
        <v>0</v>
      </c>
      <c r="P39" s="61">
        <v>0</v>
      </c>
      <c r="Q39" s="61">
        <v>0</v>
      </c>
      <c r="R39" s="61">
        <f>SUM(S39)</f>
        <v>0</v>
      </c>
      <c r="S39" s="61">
        <v>0</v>
      </c>
      <c r="T39" s="60">
        <v>0</v>
      </c>
      <c r="U39" s="59">
        <v>0</v>
      </c>
    </row>
    <row r="40" spans="1:21" ht="41.25" customHeight="1">
      <c r="A40" s="268"/>
      <c r="B40" s="62" t="s">
        <v>228</v>
      </c>
      <c r="C40" s="235" t="s">
        <v>227</v>
      </c>
      <c r="D40" s="235"/>
      <c r="E40" s="224">
        <v>62500</v>
      </c>
      <c r="F40" s="224"/>
      <c r="G40" s="61">
        <v>22618.23</v>
      </c>
      <c r="H40" s="61">
        <f t="shared" si="0"/>
        <v>36.189168</v>
      </c>
      <c r="I40" s="61">
        <f t="shared" si="8"/>
        <v>22618.23</v>
      </c>
      <c r="J40" s="61">
        <f>SUM(K40:L40)</f>
        <v>22618.23</v>
      </c>
      <c r="K40" s="61">
        <v>0</v>
      </c>
      <c r="L40" s="61">
        <v>22618.23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0">
        <v>0</v>
      </c>
      <c r="U40" s="59">
        <v>0</v>
      </c>
    </row>
    <row r="41" spans="1:21" ht="27.75" customHeight="1">
      <c r="A41" s="226"/>
      <c r="B41" s="62" t="s">
        <v>226</v>
      </c>
      <c r="C41" s="235" t="s">
        <v>73</v>
      </c>
      <c r="D41" s="235"/>
      <c r="E41" s="224">
        <v>170000</v>
      </c>
      <c r="F41" s="224"/>
      <c r="G41" s="61">
        <v>53525.49</v>
      </c>
      <c r="H41" s="61">
        <f t="shared" si="0"/>
        <v>31.485582352941176</v>
      </c>
      <c r="I41" s="61">
        <f t="shared" si="8"/>
        <v>53525.49</v>
      </c>
      <c r="J41" s="61">
        <v>53525.49</v>
      </c>
      <c r="K41" s="61">
        <v>8538.6</v>
      </c>
      <c r="L41" s="61">
        <v>44986.89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0">
        <v>0</v>
      </c>
      <c r="U41" s="59">
        <v>0</v>
      </c>
    </row>
    <row r="42" spans="1:21" s="55" customFormat="1" ht="37.5" customHeight="1">
      <c r="A42" s="225" t="s">
        <v>69</v>
      </c>
      <c r="B42" s="58"/>
      <c r="C42" s="237" t="s">
        <v>70</v>
      </c>
      <c r="D42" s="237"/>
      <c r="E42" s="238">
        <f>SUM(E43:F45)</f>
        <v>3201053</v>
      </c>
      <c r="F42" s="238"/>
      <c r="G42" s="57">
        <f>SUM(G43:G45)</f>
        <v>1700718.7200000002</v>
      </c>
      <c r="H42" s="57">
        <f t="shared" si="0"/>
        <v>53.12997691697077</v>
      </c>
      <c r="I42" s="57">
        <f>SUM(I43:I45)</f>
        <v>1700718.7200000002</v>
      </c>
      <c r="J42" s="57">
        <f>SUM(J43:J45)</f>
        <v>1650581.9000000001</v>
      </c>
      <c r="K42" s="57">
        <f>SUM(K43:K45)</f>
        <v>1494971.07</v>
      </c>
      <c r="L42" s="57">
        <f>SUM(L43:L45)</f>
        <v>155610.83</v>
      </c>
      <c r="M42" s="57">
        <f>SUM(M43:M45)</f>
        <v>5000</v>
      </c>
      <c r="N42" s="57">
        <f>SUM(N43+N44+N45)</f>
        <v>45136.82</v>
      </c>
      <c r="O42" s="57">
        <f aca="true" t="shared" si="9" ref="O42:U42">SUM(O43:O45)</f>
        <v>0</v>
      </c>
      <c r="P42" s="57">
        <f t="shared" si="9"/>
        <v>0</v>
      </c>
      <c r="Q42" s="57">
        <f t="shared" si="9"/>
        <v>0</v>
      </c>
      <c r="R42" s="57">
        <f t="shared" si="9"/>
        <v>0</v>
      </c>
      <c r="S42" s="57">
        <f t="shared" si="9"/>
        <v>0</v>
      </c>
      <c r="T42" s="57">
        <f t="shared" si="9"/>
        <v>0</v>
      </c>
      <c r="U42" s="56">
        <f t="shared" si="9"/>
        <v>0</v>
      </c>
    </row>
    <row r="43" spans="1:21" ht="43.5" customHeight="1">
      <c r="A43" s="268"/>
      <c r="B43" s="62" t="s">
        <v>71</v>
      </c>
      <c r="C43" s="235" t="s">
        <v>72</v>
      </c>
      <c r="D43" s="235"/>
      <c r="E43" s="224">
        <v>3164053</v>
      </c>
      <c r="F43" s="224"/>
      <c r="G43" s="61">
        <v>1692957.6</v>
      </c>
      <c r="H43" s="61">
        <f t="shared" si="0"/>
        <v>53.505981094501266</v>
      </c>
      <c r="I43" s="61">
        <f>SUM(J43+M43+N43+O43+P43+Q43)</f>
        <v>1692957.6</v>
      </c>
      <c r="J43" s="61">
        <f>SUM(K43:L43)</f>
        <v>1647820.78</v>
      </c>
      <c r="K43" s="61">
        <v>1494971.07</v>
      </c>
      <c r="L43" s="61">
        <v>152849.71</v>
      </c>
      <c r="M43" s="61">
        <v>0</v>
      </c>
      <c r="N43" s="61">
        <v>45136.82</v>
      </c>
      <c r="O43" s="61">
        <v>0</v>
      </c>
      <c r="P43" s="61">
        <v>0</v>
      </c>
      <c r="Q43" s="61">
        <v>0</v>
      </c>
      <c r="R43" s="61">
        <f>SUM(S43)</f>
        <v>0</v>
      </c>
      <c r="S43" s="61">
        <v>0</v>
      </c>
      <c r="T43" s="60">
        <v>0</v>
      </c>
      <c r="U43" s="59">
        <v>0</v>
      </c>
    </row>
    <row r="44" spans="1:21" ht="25.5" customHeight="1">
      <c r="A44" s="268"/>
      <c r="B44" s="62" t="s">
        <v>225</v>
      </c>
      <c r="C44" s="235" t="s">
        <v>224</v>
      </c>
      <c r="D44" s="235"/>
      <c r="E44" s="224">
        <v>20000</v>
      </c>
      <c r="F44" s="224"/>
      <c r="G44" s="61">
        <v>2761.12</v>
      </c>
      <c r="H44" s="61">
        <f t="shared" si="0"/>
        <v>13.805599999999998</v>
      </c>
      <c r="I44" s="61">
        <f>SUM(J44+M44+N44+O44+P44+Q44)</f>
        <v>2761.12</v>
      </c>
      <c r="J44" s="61">
        <f>SUM(K44:L44)</f>
        <v>2761.12</v>
      </c>
      <c r="K44" s="61">
        <v>0</v>
      </c>
      <c r="L44" s="61">
        <v>2761.12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f>SUM(S44)</f>
        <v>0</v>
      </c>
      <c r="S44" s="61">
        <v>0</v>
      </c>
      <c r="T44" s="60">
        <v>0</v>
      </c>
      <c r="U44" s="59">
        <v>0</v>
      </c>
    </row>
    <row r="45" spans="1:21" ht="24.75" customHeight="1">
      <c r="A45" s="226"/>
      <c r="B45" s="62" t="s">
        <v>223</v>
      </c>
      <c r="C45" s="235" t="s">
        <v>73</v>
      </c>
      <c r="D45" s="235"/>
      <c r="E45" s="224">
        <v>17000</v>
      </c>
      <c r="F45" s="224"/>
      <c r="G45" s="61">
        <v>5000</v>
      </c>
      <c r="H45" s="61">
        <f t="shared" si="0"/>
        <v>29.411764705882355</v>
      </c>
      <c r="I45" s="61">
        <f>SUM(J45+M45+N45+O45+P45+Q45)</f>
        <v>5000</v>
      </c>
      <c r="J45" s="61">
        <f>SUM(K45:L45)</f>
        <v>0</v>
      </c>
      <c r="K45" s="61">
        <v>0</v>
      </c>
      <c r="L45" s="61">
        <v>0</v>
      </c>
      <c r="M45" s="61">
        <v>5000</v>
      </c>
      <c r="N45" s="61">
        <v>0</v>
      </c>
      <c r="O45" s="61">
        <v>0</v>
      </c>
      <c r="P45" s="61">
        <v>0</v>
      </c>
      <c r="Q45" s="61">
        <v>0</v>
      </c>
      <c r="R45" s="61">
        <f>SUM(S45)</f>
        <v>0</v>
      </c>
      <c r="S45" s="61">
        <v>0</v>
      </c>
      <c r="T45" s="60">
        <v>0</v>
      </c>
      <c r="U45" s="59">
        <v>0</v>
      </c>
    </row>
    <row r="46" spans="1:21" s="55" customFormat="1" ht="27" customHeight="1">
      <c r="A46" s="225" t="s">
        <v>222</v>
      </c>
      <c r="B46" s="58"/>
      <c r="C46" s="237" t="s">
        <v>221</v>
      </c>
      <c r="D46" s="237"/>
      <c r="E46" s="238">
        <f>SUM(E47:F48)</f>
        <v>347349</v>
      </c>
      <c r="F46" s="238"/>
      <c r="G46" s="57">
        <f>SUM(G47)</f>
        <v>47363.55</v>
      </c>
      <c r="H46" s="57">
        <f t="shared" si="0"/>
        <v>13.635723724553692</v>
      </c>
      <c r="I46" s="57">
        <f aca="true" t="shared" si="10" ref="I46:U46">SUM(I47)</f>
        <v>47363.55</v>
      </c>
      <c r="J46" s="57">
        <f t="shared" si="10"/>
        <v>0</v>
      </c>
      <c r="K46" s="57">
        <f t="shared" si="10"/>
        <v>0</v>
      </c>
      <c r="L46" s="57">
        <f t="shared" si="10"/>
        <v>0</v>
      </c>
      <c r="M46" s="57">
        <f t="shared" si="10"/>
        <v>0</v>
      </c>
      <c r="N46" s="57">
        <f t="shared" si="10"/>
        <v>0</v>
      </c>
      <c r="O46" s="57">
        <f t="shared" si="10"/>
        <v>0</v>
      </c>
      <c r="P46" s="57">
        <f t="shared" si="10"/>
        <v>0</v>
      </c>
      <c r="Q46" s="57">
        <f t="shared" si="10"/>
        <v>47363.55</v>
      </c>
      <c r="R46" s="57">
        <f t="shared" si="10"/>
        <v>0</v>
      </c>
      <c r="S46" s="57">
        <f t="shared" si="10"/>
        <v>0</v>
      </c>
      <c r="T46" s="57">
        <f t="shared" si="10"/>
        <v>0</v>
      </c>
      <c r="U46" s="56">
        <f t="shared" si="10"/>
        <v>0</v>
      </c>
    </row>
    <row r="47" spans="1:21" ht="69" customHeight="1">
      <c r="A47" s="227"/>
      <c r="B47" s="62" t="s">
        <v>220</v>
      </c>
      <c r="C47" s="235" t="s">
        <v>219</v>
      </c>
      <c r="D47" s="235"/>
      <c r="E47" s="224">
        <v>96000</v>
      </c>
      <c r="F47" s="224"/>
      <c r="G47" s="61">
        <v>47363.55</v>
      </c>
      <c r="H47" s="61">
        <f t="shared" si="0"/>
        <v>49.33703125</v>
      </c>
      <c r="I47" s="61">
        <f>SUM(J47+M47+N47+O47+P47+Q47)</f>
        <v>47363.55</v>
      </c>
      <c r="J47" s="61">
        <f>SUM(K47:L47)</f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47363.55</v>
      </c>
      <c r="R47" s="61">
        <f>SUM(S47)</f>
        <v>0</v>
      </c>
      <c r="S47" s="61">
        <v>0</v>
      </c>
      <c r="T47" s="52">
        <v>0</v>
      </c>
      <c r="U47" s="51">
        <v>0</v>
      </c>
    </row>
    <row r="48" spans="1:21" ht="87" customHeight="1">
      <c r="A48" s="228"/>
      <c r="B48" s="62" t="s">
        <v>218</v>
      </c>
      <c r="C48" s="222" t="s">
        <v>217</v>
      </c>
      <c r="D48" s="223"/>
      <c r="E48" s="231">
        <v>251349</v>
      </c>
      <c r="F48" s="236"/>
      <c r="G48" s="61">
        <f>SUM(I48+R48)</f>
        <v>0</v>
      </c>
      <c r="H48" s="61">
        <f t="shared" si="0"/>
        <v>0</v>
      </c>
      <c r="I48" s="61">
        <f>SUM(J48+M48+N48+O48+P48+Q48)</f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f>SUM(S48)</f>
        <v>0</v>
      </c>
      <c r="S48" s="60">
        <v>0</v>
      </c>
      <c r="T48" s="72">
        <v>0</v>
      </c>
      <c r="U48" s="59">
        <v>0</v>
      </c>
    </row>
    <row r="49" spans="1:21" ht="21.75" customHeight="1">
      <c r="A49" s="225" t="s">
        <v>82</v>
      </c>
      <c r="B49" s="58"/>
      <c r="C49" s="229" t="s">
        <v>83</v>
      </c>
      <c r="D49" s="230"/>
      <c r="E49" s="233">
        <f>SUM(E50)</f>
        <v>778967</v>
      </c>
      <c r="F49" s="234"/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0">
        <v>0</v>
      </c>
      <c r="T49" s="72">
        <v>0</v>
      </c>
      <c r="U49" s="59">
        <v>0</v>
      </c>
    </row>
    <row r="50" spans="1:21" ht="27" customHeight="1">
      <c r="A50" s="226"/>
      <c r="B50" s="62" t="s">
        <v>216</v>
      </c>
      <c r="C50" s="222" t="s">
        <v>215</v>
      </c>
      <c r="D50" s="230"/>
      <c r="E50" s="231">
        <v>778967</v>
      </c>
      <c r="F50" s="232"/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0">
        <v>0</v>
      </c>
      <c r="T50" s="72">
        <v>0</v>
      </c>
      <c r="U50" s="59">
        <v>0</v>
      </c>
    </row>
    <row r="51" spans="1:21" s="55" customFormat="1" ht="23.25" customHeight="1">
      <c r="A51" s="71" t="s">
        <v>96</v>
      </c>
      <c r="B51" s="58"/>
      <c r="C51" s="237" t="s">
        <v>97</v>
      </c>
      <c r="D51" s="237"/>
      <c r="E51" s="238">
        <f>SUM(E52:F59)</f>
        <v>18105961</v>
      </c>
      <c r="F51" s="238"/>
      <c r="G51" s="57">
        <f>SUM(G52:G59)</f>
        <v>11183525.59</v>
      </c>
      <c r="H51" s="57">
        <f aca="true" t="shared" si="11" ref="H51:H90">SUM(G51/E51)*100</f>
        <v>61.76709200909026</v>
      </c>
      <c r="I51" s="57">
        <f aca="true" t="shared" si="12" ref="I51:R51">SUM(I52:I59)</f>
        <v>8269414.81</v>
      </c>
      <c r="J51" s="57">
        <f t="shared" si="12"/>
        <v>7310839.159999999</v>
      </c>
      <c r="K51" s="57">
        <f t="shared" si="12"/>
        <v>6266433.65</v>
      </c>
      <c r="L51" s="57">
        <f t="shared" si="12"/>
        <v>1044405.51</v>
      </c>
      <c r="M51" s="57">
        <f t="shared" si="12"/>
        <v>605217.1</v>
      </c>
      <c r="N51" s="57">
        <f t="shared" si="12"/>
        <v>134562.01</v>
      </c>
      <c r="O51" s="57">
        <f t="shared" si="12"/>
        <v>218796.54</v>
      </c>
      <c r="P51" s="57">
        <f t="shared" si="12"/>
        <v>0</v>
      </c>
      <c r="Q51" s="57">
        <f t="shared" si="12"/>
        <v>0</v>
      </c>
      <c r="R51" s="66">
        <f t="shared" si="12"/>
        <v>2914110.78</v>
      </c>
      <c r="S51" s="66">
        <v>2914110.78</v>
      </c>
      <c r="T51" s="70">
        <f>SUM(T52:T59)</f>
        <v>2914110.78</v>
      </c>
      <c r="U51" s="69">
        <f>SUM(U52:U59)</f>
        <v>0</v>
      </c>
    </row>
    <row r="52" spans="1:21" ht="27.75" customHeight="1">
      <c r="A52" s="68"/>
      <c r="B52" s="62" t="s">
        <v>214</v>
      </c>
      <c r="C52" s="235" t="s">
        <v>213</v>
      </c>
      <c r="D52" s="235"/>
      <c r="E52" s="224">
        <v>605935</v>
      </c>
      <c r="F52" s="224"/>
      <c r="G52" s="61">
        <v>339433.71</v>
      </c>
      <c r="H52" s="61">
        <f t="shared" si="11"/>
        <v>56.018171916129624</v>
      </c>
      <c r="I52" s="61">
        <f>SUM(N52+J52)</f>
        <v>339433.71</v>
      </c>
      <c r="J52" s="61">
        <f aca="true" t="shared" si="13" ref="J52:J59">SUM(K52:L52)</f>
        <v>322268.29000000004</v>
      </c>
      <c r="K52" s="61">
        <v>277615.52</v>
      </c>
      <c r="L52" s="61">
        <v>44652.77</v>
      </c>
      <c r="M52" s="61">
        <v>0</v>
      </c>
      <c r="N52" s="61">
        <v>17165.42</v>
      </c>
      <c r="O52" s="61">
        <v>0</v>
      </c>
      <c r="P52" s="61">
        <v>0</v>
      </c>
      <c r="Q52" s="61">
        <v>0</v>
      </c>
      <c r="R52" s="61">
        <f aca="true" t="shared" si="14" ref="R52:R58">SUM(S52)</f>
        <v>0</v>
      </c>
      <c r="S52" s="64">
        <v>0</v>
      </c>
      <c r="T52" s="60">
        <v>0</v>
      </c>
      <c r="U52" s="59">
        <v>0</v>
      </c>
    </row>
    <row r="53" spans="1:21" ht="22.5" customHeight="1">
      <c r="A53" s="68"/>
      <c r="B53" s="62" t="s">
        <v>212</v>
      </c>
      <c r="C53" s="235" t="s">
        <v>211</v>
      </c>
      <c r="D53" s="235"/>
      <c r="E53" s="224">
        <v>898697</v>
      </c>
      <c r="F53" s="224"/>
      <c r="G53" s="61">
        <v>441570.55</v>
      </c>
      <c r="H53" s="61">
        <f t="shared" si="11"/>
        <v>49.134530325571355</v>
      </c>
      <c r="I53" s="61">
        <f>SUM(N53+J53)</f>
        <v>441570.55000000005</v>
      </c>
      <c r="J53" s="61">
        <f t="shared" si="13"/>
        <v>417928.15</v>
      </c>
      <c r="K53" s="61">
        <v>371939.63</v>
      </c>
      <c r="L53" s="61">
        <v>45988.52</v>
      </c>
      <c r="M53" s="61">
        <v>0</v>
      </c>
      <c r="N53" s="61">
        <v>23642.4</v>
      </c>
      <c r="O53" s="61">
        <v>0</v>
      </c>
      <c r="P53" s="61">
        <v>0</v>
      </c>
      <c r="Q53" s="61">
        <v>0</v>
      </c>
      <c r="R53" s="61">
        <f t="shared" si="14"/>
        <v>0</v>
      </c>
      <c r="S53" s="61">
        <v>0</v>
      </c>
      <c r="T53" s="60">
        <v>0</v>
      </c>
      <c r="U53" s="59">
        <v>0</v>
      </c>
    </row>
    <row r="54" spans="1:21" ht="23.25" customHeight="1">
      <c r="A54" s="68"/>
      <c r="B54" s="62" t="s">
        <v>210</v>
      </c>
      <c r="C54" s="235" t="s">
        <v>209</v>
      </c>
      <c r="D54" s="235"/>
      <c r="E54" s="224">
        <v>4302678</v>
      </c>
      <c r="F54" s="224"/>
      <c r="G54" s="61">
        <v>2463291.98</v>
      </c>
      <c r="H54" s="61">
        <f t="shared" si="11"/>
        <v>57.250205104820765</v>
      </c>
      <c r="I54" s="61">
        <f>SUM(N54+J54+M54)</f>
        <v>2463291.98</v>
      </c>
      <c r="J54" s="61">
        <f t="shared" si="13"/>
        <v>2275940.14</v>
      </c>
      <c r="K54" s="61">
        <v>2044128.8</v>
      </c>
      <c r="L54" s="61">
        <v>231811.34</v>
      </c>
      <c r="M54" s="61">
        <v>174180</v>
      </c>
      <c r="N54" s="61">
        <v>13171.84</v>
      </c>
      <c r="O54" s="61">
        <v>0</v>
      </c>
      <c r="P54" s="61">
        <v>0</v>
      </c>
      <c r="Q54" s="61">
        <v>0</v>
      </c>
      <c r="R54" s="61">
        <f t="shared" si="14"/>
        <v>0</v>
      </c>
      <c r="S54" s="61">
        <v>0</v>
      </c>
      <c r="T54" s="60">
        <v>0</v>
      </c>
      <c r="U54" s="59">
        <v>0</v>
      </c>
    </row>
    <row r="55" spans="1:21" ht="19.5" customHeight="1">
      <c r="A55" s="68"/>
      <c r="B55" s="62" t="s">
        <v>100</v>
      </c>
      <c r="C55" s="235" t="s">
        <v>101</v>
      </c>
      <c r="D55" s="235"/>
      <c r="E55" s="224">
        <v>6911430</v>
      </c>
      <c r="F55" s="224"/>
      <c r="G55" s="61">
        <v>4039004.12</v>
      </c>
      <c r="H55" s="61">
        <f t="shared" si="11"/>
        <v>58.439485316352766</v>
      </c>
      <c r="I55" s="61">
        <f>SUM(N55+J55+M55)</f>
        <v>4039004.12</v>
      </c>
      <c r="J55" s="61">
        <f t="shared" si="13"/>
        <v>3563387.94</v>
      </c>
      <c r="K55" s="61">
        <v>2934536.87</v>
      </c>
      <c r="L55" s="61">
        <v>628851.07</v>
      </c>
      <c r="M55" s="61">
        <v>431037.1</v>
      </c>
      <c r="N55" s="61">
        <v>44579.08</v>
      </c>
      <c r="O55" s="61">
        <v>0</v>
      </c>
      <c r="P55" s="61">
        <v>0</v>
      </c>
      <c r="Q55" s="61">
        <v>0</v>
      </c>
      <c r="R55" s="61">
        <f t="shared" si="14"/>
        <v>0</v>
      </c>
      <c r="S55" s="61">
        <v>0</v>
      </c>
      <c r="T55" s="60">
        <v>0</v>
      </c>
      <c r="U55" s="59">
        <v>0</v>
      </c>
    </row>
    <row r="56" spans="1:21" ht="24.75" customHeight="1">
      <c r="A56" s="68"/>
      <c r="B56" s="62" t="s">
        <v>208</v>
      </c>
      <c r="C56" s="235" t="s">
        <v>207</v>
      </c>
      <c r="D56" s="235"/>
      <c r="E56" s="224">
        <v>1128730</v>
      </c>
      <c r="F56" s="224"/>
      <c r="G56" s="61">
        <v>644079.67</v>
      </c>
      <c r="H56" s="61">
        <f t="shared" si="11"/>
        <v>57.06233288740443</v>
      </c>
      <c r="I56" s="61">
        <f>SUM(N56+J56)</f>
        <v>644079.67</v>
      </c>
      <c r="J56" s="61">
        <f t="shared" si="13"/>
        <v>609907.9500000001</v>
      </c>
      <c r="K56" s="61">
        <v>562331.3</v>
      </c>
      <c r="L56" s="61">
        <v>47576.65</v>
      </c>
      <c r="M56" s="61">
        <v>0</v>
      </c>
      <c r="N56" s="61">
        <v>34171.72</v>
      </c>
      <c r="O56" s="61">
        <v>0</v>
      </c>
      <c r="P56" s="61">
        <v>0</v>
      </c>
      <c r="Q56" s="61">
        <v>0</v>
      </c>
      <c r="R56" s="61">
        <f t="shared" si="14"/>
        <v>0</v>
      </c>
      <c r="S56" s="61">
        <v>0</v>
      </c>
      <c r="T56" s="60">
        <v>0</v>
      </c>
      <c r="U56" s="59">
        <v>0</v>
      </c>
    </row>
    <row r="57" spans="1:21" ht="37.5" customHeight="1">
      <c r="A57" s="68"/>
      <c r="B57" s="62" t="s">
        <v>206</v>
      </c>
      <c r="C57" s="235" t="s">
        <v>191</v>
      </c>
      <c r="D57" s="235"/>
      <c r="E57" s="224">
        <v>46300</v>
      </c>
      <c r="F57" s="224"/>
      <c r="G57" s="61">
        <v>5392</v>
      </c>
      <c r="H57" s="61">
        <f t="shared" si="11"/>
        <v>11.645788336933045</v>
      </c>
      <c r="I57" s="61">
        <f>SUM(N57+J57)</f>
        <v>5392</v>
      </c>
      <c r="J57" s="61">
        <f t="shared" si="13"/>
        <v>5392</v>
      </c>
      <c r="K57" s="61">
        <v>0</v>
      </c>
      <c r="L57" s="61">
        <v>5392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f t="shared" si="14"/>
        <v>0</v>
      </c>
      <c r="S57" s="61">
        <v>0</v>
      </c>
      <c r="T57" s="60">
        <v>0</v>
      </c>
      <c r="U57" s="59">
        <v>0</v>
      </c>
    </row>
    <row r="58" spans="1:21" ht="27" customHeight="1">
      <c r="A58" s="68"/>
      <c r="B58" s="62" t="s">
        <v>104</v>
      </c>
      <c r="C58" s="235" t="s">
        <v>105</v>
      </c>
      <c r="D58" s="235"/>
      <c r="E58" s="224">
        <v>206905</v>
      </c>
      <c r="F58" s="224"/>
      <c r="G58" s="61">
        <v>110861.89</v>
      </c>
      <c r="H58" s="61">
        <f t="shared" si="11"/>
        <v>53.581058940093286</v>
      </c>
      <c r="I58" s="61">
        <f>SUM(J58+M58+N58+O58+P58+Q58)</f>
        <v>110861.89</v>
      </c>
      <c r="J58" s="61">
        <f t="shared" si="13"/>
        <v>110861.89</v>
      </c>
      <c r="K58" s="61">
        <v>75881.53</v>
      </c>
      <c r="L58" s="61">
        <v>34980.36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f t="shared" si="14"/>
        <v>0</v>
      </c>
      <c r="S58" s="61">
        <v>0</v>
      </c>
      <c r="T58" s="60">
        <v>0</v>
      </c>
      <c r="U58" s="59">
        <v>0</v>
      </c>
    </row>
    <row r="59" spans="1:21" ht="24" customHeight="1">
      <c r="A59" s="67"/>
      <c r="B59" s="62" t="s">
        <v>106</v>
      </c>
      <c r="C59" s="235" t="s">
        <v>73</v>
      </c>
      <c r="D59" s="235"/>
      <c r="E59" s="224">
        <v>4005286</v>
      </c>
      <c r="F59" s="224"/>
      <c r="G59" s="61">
        <v>3139891.67</v>
      </c>
      <c r="H59" s="61">
        <f t="shared" si="11"/>
        <v>78.39369448274105</v>
      </c>
      <c r="I59" s="61">
        <f>SUM(J59+M59+N59+O59+P59+Q59)</f>
        <v>225780.89</v>
      </c>
      <c r="J59" s="61">
        <f t="shared" si="13"/>
        <v>5152.8</v>
      </c>
      <c r="K59" s="61"/>
      <c r="L59" s="61">
        <v>5152.8</v>
      </c>
      <c r="M59" s="61">
        <v>0</v>
      </c>
      <c r="N59" s="61">
        <v>1831.55</v>
      </c>
      <c r="O59" s="61">
        <v>218796.54</v>
      </c>
      <c r="P59" s="61">
        <v>0</v>
      </c>
      <c r="Q59" s="61">
        <v>0</v>
      </c>
      <c r="R59" s="64">
        <v>2914110.78</v>
      </c>
      <c r="S59" s="64">
        <v>2914110.78</v>
      </c>
      <c r="T59" s="60">
        <v>2914110.78</v>
      </c>
      <c r="U59" s="59">
        <v>0</v>
      </c>
    </row>
    <row r="60" spans="1:21" s="55" customFormat="1" ht="18" customHeight="1">
      <c r="A60" s="225" t="s">
        <v>107</v>
      </c>
      <c r="B60" s="58"/>
      <c r="C60" s="237" t="s">
        <v>108</v>
      </c>
      <c r="D60" s="237"/>
      <c r="E60" s="238">
        <f>SUM(E61:F62)</f>
        <v>5083015</v>
      </c>
      <c r="F60" s="238"/>
      <c r="G60" s="57">
        <f>SUM(G62+G61)</f>
        <v>3190034.35</v>
      </c>
      <c r="H60" s="57">
        <f t="shared" si="11"/>
        <v>62.758704233609386</v>
      </c>
      <c r="I60" s="57">
        <f aca="true" t="shared" si="15" ref="I60:U60">SUM(I62+I61)</f>
        <v>1890034.35</v>
      </c>
      <c r="J60" s="57">
        <f t="shared" si="15"/>
        <v>1890034.35</v>
      </c>
      <c r="K60" s="57">
        <f t="shared" si="15"/>
        <v>0</v>
      </c>
      <c r="L60" s="57">
        <f t="shared" si="15"/>
        <v>1890034.35</v>
      </c>
      <c r="M60" s="57">
        <f t="shared" si="15"/>
        <v>0</v>
      </c>
      <c r="N60" s="57">
        <f t="shared" si="15"/>
        <v>0</v>
      </c>
      <c r="O60" s="57">
        <f t="shared" si="15"/>
        <v>0</v>
      </c>
      <c r="P60" s="57">
        <f t="shared" si="15"/>
        <v>0</v>
      </c>
      <c r="Q60" s="57">
        <f t="shared" si="15"/>
        <v>0</v>
      </c>
      <c r="R60" s="66">
        <f t="shared" si="15"/>
        <v>1300000</v>
      </c>
      <c r="S60" s="57">
        <f t="shared" si="15"/>
        <v>0</v>
      </c>
      <c r="T60" s="57">
        <f t="shared" si="15"/>
        <v>0</v>
      </c>
      <c r="U60" s="65">
        <f t="shared" si="15"/>
        <v>1300000</v>
      </c>
    </row>
    <row r="61" spans="1:21" ht="85.5" customHeight="1">
      <c r="A61" s="268"/>
      <c r="B61" s="62" t="s">
        <v>109</v>
      </c>
      <c r="C61" s="235" t="s">
        <v>110</v>
      </c>
      <c r="D61" s="235"/>
      <c r="E61" s="224">
        <v>2995921</v>
      </c>
      <c r="F61" s="224"/>
      <c r="G61" s="61">
        <v>1497888.35</v>
      </c>
      <c r="H61" s="61">
        <f t="shared" si="11"/>
        <v>49.997591725549505</v>
      </c>
      <c r="I61" s="61">
        <f>SUM(N61+J61)</f>
        <v>1497888.35</v>
      </c>
      <c r="J61" s="61">
        <f>SUM(K61:L61)</f>
        <v>1497888.35</v>
      </c>
      <c r="K61" s="61">
        <v>0</v>
      </c>
      <c r="L61" s="61">
        <v>1497888.35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f>SUM(S61)</f>
        <v>0</v>
      </c>
      <c r="S61" s="61">
        <v>0</v>
      </c>
      <c r="T61" s="60">
        <v>0</v>
      </c>
      <c r="U61" s="59">
        <v>0</v>
      </c>
    </row>
    <row r="62" spans="1:21" ht="25.5" customHeight="1">
      <c r="A62" s="226"/>
      <c r="B62" s="62" t="s">
        <v>205</v>
      </c>
      <c r="C62" s="235" t="s">
        <v>73</v>
      </c>
      <c r="D62" s="235"/>
      <c r="E62" s="224">
        <v>2087094</v>
      </c>
      <c r="F62" s="224"/>
      <c r="G62" s="61">
        <v>1692146</v>
      </c>
      <c r="H62" s="61">
        <f t="shared" si="11"/>
        <v>81.07665490869122</v>
      </c>
      <c r="I62" s="61">
        <f>SUM(N62+J62)</f>
        <v>392146</v>
      </c>
      <c r="J62" s="61">
        <f>SUM(K62:L62)</f>
        <v>392146</v>
      </c>
      <c r="K62" s="61">
        <v>0</v>
      </c>
      <c r="L62" s="61">
        <v>392146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4">
        <v>1300000</v>
      </c>
      <c r="S62" s="61">
        <v>0</v>
      </c>
      <c r="T62" s="60">
        <v>0</v>
      </c>
      <c r="U62" s="63">
        <v>1300000</v>
      </c>
    </row>
    <row r="63" spans="1:21" s="55" customFormat="1" ht="13.5" customHeight="1">
      <c r="A63" s="225" t="s">
        <v>111</v>
      </c>
      <c r="B63" s="58"/>
      <c r="C63" s="237" t="s">
        <v>112</v>
      </c>
      <c r="D63" s="237"/>
      <c r="E63" s="238">
        <f>SUM(E64:F69)</f>
        <v>12452317</v>
      </c>
      <c r="F63" s="238"/>
      <c r="G63" s="57">
        <f>SUM(G64:G69)</f>
        <v>5978207.87</v>
      </c>
      <c r="H63" s="57">
        <f t="shared" si="11"/>
        <v>48.00879924595559</v>
      </c>
      <c r="I63" s="57">
        <f aca="true" t="shared" si="16" ref="I63:U63">SUM(I64:I69)</f>
        <v>5978207.869999999</v>
      </c>
      <c r="J63" s="57">
        <f t="shared" si="16"/>
        <v>5322903.38</v>
      </c>
      <c r="K63" s="57">
        <f t="shared" si="16"/>
        <v>3446878.7800000003</v>
      </c>
      <c r="L63" s="57">
        <f t="shared" si="16"/>
        <v>1876024.5999999999</v>
      </c>
      <c r="M63" s="57">
        <f t="shared" si="16"/>
        <v>84246.5</v>
      </c>
      <c r="N63" s="57">
        <f t="shared" si="16"/>
        <v>404398.57999999996</v>
      </c>
      <c r="O63" s="57">
        <f t="shared" si="16"/>
        <v>166659.41</v>
      </c>
      <c r="P63" s="57">
        <f t="shared" si="16"/>
        <v>0</v>
      </c>
      <c r="Q63" s="57">
        <f t="shared" si="16"/>
        <v>0</v>
      </c>
      <c r="R63" s="57">
        <f t="shared" si="16"/>
        <v>0</v>
      </c>
      <c r="S63" s="57">
        <f t="shared" si="16"/>
        <v>0</v>
      </c>
      <c r="T63" s="57">
        <f t="shared" si="16"/>
        <v>0</v>
      </c>
      <c r="U63" s="56">
        <f t="shared" si="16"/>
        <v>0</v>
      </c>
    </row>
    <row r="64" spans="1:21" ht="38.25" customHeight="1">
      <c r="A64" s="268"/>
      <c r="B64" s="62" t="s">
        <v>113</v>
      </c>
      <c r="C64" s="235" t="s">
        <v>114</v>
      </c>
      <c r="D64" s="235"/>
      <c r="E64" s="224">
        <v>924310</v>
      </c>
      <c r="F64" s="224"/>
      <c r="G64" s="61">
        <v>452473.35</v>
      </c>
      <c r="H64" s="61">
        <f t="shared" si="11"/>
        <v>48.95255379688632</v>
      </c>
      <c r="I64" s="61">
        <f>SUM(N64+J64+M64)</f>
        <v>452473.35000000003</v>
      </c>
      <c r="J64" s="61">
        <f aca="true" t="shared" si="17" ref="J64:J69">SUM(K64:L64)</f>
        <v>367059.65</v>
      </c>
      <c r="K64" s="61">
        <v>233101.45</v>
      </c>
      <c r="L64" s="61">
        <v>133958.2</v>
      </c>
      <c r="M64" s="61">
        <v>70156</v>
      </c>
      <c r="N64" s="61">
        <v>15257.7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0">
        <v>0</v>
      </c>
      <c r="U64" s="59">
        <v>0</v>
      </c>
    </row>
    <row r="65" spans="1:21" ht="28.5" customHeight="1">
      <c r="A65" s="268"/>
      <c r="B65" s="62" t="s">
        <v>117</v>
      </c>
      <c r="C65" s="235" t="s">
        <v>118</v>
      </c>
      <c r="D65" s="235"/>
      <c r="E65" s="224">
        <v>9339258</v>
      </c>
      <c r="F65" s="224"/>
      <c r="G65" s="61">
        <v>4775291.61</v>
      </c>
      <c r="H65" s="61">
        <f t="shared" si="11"/>
        <v>51.13138120822875</v>
      </c>
      <c r="I65" s="61">
        <f>SUM(N65+J65)</f>
        <v>4775291.609999999</v>
      </c>
      <c r="J65" s="61">
        <f t="shared" si="17"/>
        <v>4770502.64</v>
      </c>
      <c r="K65" s="61">
        <v>3053341.25</v>
      </c>
      <c r="L65" s="61">
        <v>1717161.39</v>
      </c>
      <c r="M65" s="61">
        <v>0</v>
      </c>
      <c r="N65" s="61">
        <v>4788.97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0">
        <v>0</v>
      </c>
      <c r="U65" s="59">
        <v>0</v>
      </c>
    </row>
    <row r="66" spans="1:21" ht="20.25" customHeight="1">
      <c r="A66" s="268"/>
      <c r="B66" s="62" t="s">
        <v>119</v>
      </c>
      <c r="C66" s="235" t="s">
        <v>120</v>
      </c>
      <c r="D66" s="235"/>
      <c r="E66" s="224">
        <v>890000</v>
      </c>
      <c r="F66" s="224"/>
      <c r="G66" s="61">
        <v>398193.41</v>
      </c>
      <c r="H66" s="61">
        <f t="shared" si="11"/>
        <v>44.740832584269654</v>
      </c>
      <c r="I66" s="61">
        <f>SUM(N66+J66+M66)</f>
        <v>398193.41</v>
      </c>
      <c r="J66" s="61">
        <f t="shared" si="17"/>
        <v>0</v>
      </c>
      <c r="K66" s="61">
        <v>0</v>
      </c>
      <c r="L66" s="61">
        <v>0</v>
      </c>
      <c r="M66" s="61">
        <v>14090.5</v>
      </c>
      <c r="N66" s="61">
        <v>384102.91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0">
        <v>0</v>
      </c>
      <c r="U66" s="59">
        <v>0</v>
      </c>
    </row>
    <row r="67" spans="1:21" ht="23.25" customHeight="1">
      <c r="A67" s="268"/>
      <c r="B67" s="62" t="s">
        <v>204</v>
      </c>
      <c r="C67" s="235" t="s">
        <v>203</v>
      </c>
      <c r="D67" s="235"/>
      <c r="E67" s="224">
        <v>373500</v>
      </c>
      <c r="F67" s="224"/>
      <c r="G67" s="61">
        <v>185590.09</v>
      </c>
      <c r="H67" s="61">
        <f t="shared" si="11"/>
        <v>49.6894484605087</v>
      </c>
      <c r="I67" s="61">
        <f>SUM(N67+J67)</f>
        <v>185590.09</v>
      </c>
      <c r="J67" s="61">
        <f t="shared" si="17"/>
        <v>185341.09</v>
      </c>
      <c r="K67" s="61">
        <v>160436.08</v>
      </c>
      <c r="L67" s="61">
        <v>24905.01</v>
      </c>
      <c r="M67" s="61">
        <v>0</v>
      </c>
      <c r="N67" s="61">
        <v>249</v>
      </c>
      <c r="O67" s="61">
        <v>0</v>
      </c>
      <c r="P67" s="61">
        <v>0</v>
      </c>
      <c r="Q67" s="61">
        <v>0</v>
      </c>
      <c r="R67" s="61">
        <f>SUM(S67)</f>
        <v>0</v>
      </c>
      <c r="S67" s="61">
        <v>0</v>
      </c>
      <c r="T67" s="60">
        <v>0</v>
      </c>
      <c r="U67" s="59">
        <v>0</v>
      </c>
    </row>
    <row r="68" spans="1:21" ht="80.25" customHeight="1">
      <c r="A68" s="268"/>
      <c r="B68" s="62" t="s">
        <v>202</v>
      </c>
      <c r="C68" s="222" t="s">
        <v>201</v>
      </c>
      <c r="D68" s="223"/>
      <c r="E68" s="224">
        <v>3000</v>
      </c>
      <c r="F68" s="224"/>
      <c r="G68" s="61">
        <v>0</v>
      </c>
      <c r="H68" s="61">
        <f t="shared" si="11"/>
        <v>0</v>
      </c>
      <c r="I68" s="61">
        <f>SUM(N68+J68)</f>
        <v>0</v>
      </c>
      <c r="J68" s="61">
        <f t="shared" si="17"/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f>SUM(S68)</f>
        <v>0</v>
      </c>
      <c r="S68" s="61">
        <v>0</v>
      </c>
      <c r="T68" s="60">
        <v>0</v>
      </c>
      <c r="U68" s="59">
        <v>0</v>
      </c>
    </row>
    <row r="69" spans="1:21" ht="28.5" customHeight="1">
      <c r="A69" s="226"/>
      <c r="B69" s="62" t="s">
        <v>121</v>
      </c>
      <c r="C69" s="235" t="s">
        <v>73</v>
      </c>
      <c r="D69" s="235"/>
      <c r="E69" s="224">
        <v>922249</v>
      </c>
      <c r="F69" s="224"/>
      <c r="G69" s="61">
        <v>166659.41</v>
      </c>
      <c r="H69" s="61">
        <f t="shared" si="11"/>
        <v>18.07097757763901</v>
      </c>
      <c r="I69" s="61">
        <f>SUM(N69+J69+O69)</f>
        <v>166659.41</v>
      </c>
      <c r="J69" s="61">
        <f t="shared" si="17"/>
        <v>0</v>
      </c>
      <c r="K69" s="61"/>
      <c r="L69" s="61">
        <v>0</v>
      </c>
      <c r="M69" s="61">
        <v>0</v>
      </c>
      <c r="N69" s="61">
        <v>0</v>
      </c>
      <c r="O69" s="61">
        <v>166659.41</v>
      </c>
      <c r="P69" s="61">
        <v>0</v>
      </c>
      <c r="Q69" s="61">
        <v>0</v>
      </c>
      <c r="R69" s="61">
        <v>0</v>
      </c>
      <c r="S69" s="61">
        <v>0</v>
      </c>
      <c r="T69" s="60">
        <v>0</v>
      </c>
      <c r="U69" s="59">
        <v>0</v>
      </c>
    </row>
    <row r="70" spans="1:21" s="55" customFormat="1" ht="44.25" customHeight="1">
      <c r="A70" s="225" t="s">
        <v>122</v>
      </c>
      <c r="B70" s="58"/>
      <c r="C70" s="237" t="s">
        <v>123</v>
      </c>
      <c r="D70" s="237"/>
      <c r="E70" s="238">
        <f>SUM(E71:F74)</f>
        <v>1755430</v>
      </c>
      <c r="F70" s="238"/>
      <c r="G70" s="57">
        <f>SUM(G71:G74)</f>
        <v>986819.25</v>
      </c>
      <c r="H70" s="57">
        <f t="shared" si="11"/>
        <v>56.215243558558306</v>
      </c>
      <c r="I70" s="57">
        <f aca="true" t="shared" si="18" ref="I70:U70">SUM(I71:I74)</f>
        <v>986819.25</v>
      </c>
      <c r="J70" s="57">
        <f t="shared" si="18"/>
        <v>930038.61</v>
      </c>
      <c r="K70" s="57">
        <f t="shared" si="18"/>
        <v>811992.52</v>
      </c>
      <c r="L70" s="57">
        <f t="shared" si="18"/>
        <v>118046.09</v>
      </c>
      <c r="M70" s="57">
        <f t="shared" si="18"/>
        <v>56481.64</v>
      </c>
      <c r="N70" s="57">
        <f t="shared" si="18"/>
        <v>299</v>
      </c>
      <c r="O70" s="57">
        <f t="shared" si="18"/>
        <v>0</v>
      </c>
      <c r="P70" s="57">
        <f t="shared" si="18"/>
        <v>0</v>
      </c>
      <c r="Q70" s="57">
        <f t="shared" si="18"/>
        <v>0</v>
      </c>
      <c r="R70" s="57">
        <f t="shared" si="18"/>
        <v>0</v>
      </c>
      <c r="S70" s="57">
        <f t="shared" si="18"/>
        <v>0</v>
      </c>
      <c r="T70" s="57">
        <f t="shared" si="18"/>
        <v>0</v>
      </c>
      <c r="U70" s="56">
        <f t="shared" si="18"/>
        <v>0</v>
      </c>
    </row>
    <row r="71" spans="1:21" ht="51" customHeight="1">
      <c r="A71" s="268"/>
      <c r="B71" s="62" t="s">
        <v>177</v>
      </c>
      <c r="C71" s="235" t="s">
        <v>178</v>
      </c>
      <c r="D71" s="235"/>
      <c r="E71" s="224">
        <v>111032</v>
      </c>
      <c r="F71" s="224"/>
      <c r="G71" s="61">
        <v>56481.64</v>
      </c>
      <c r="H71" s="61">
        <f t="shared" si="11"/>
        <v>50.86969522299878</v>
      </c>
      <c r="I71" s="61">
        <f>SUM(N71+J71+M71)</f>
        <v>56481.64</v>
      </c>
      <c r="J71" s="61">
        <f>SUM(K71:L71)</f>
        <v>0</v>
      </c>
      <c r="K71" s="61">
        <v>0</v>
      </c>
      <c r="L71" s="61">
        <v>0</v>
      </c>
      <c r="M71" s="61">
        <v>56481.64</v>
      </c>
      <c r="N71" s="61">
        <v>0</v>
      </c>
      <c r="O71" s="61">
        <v>0</v>
      </c>
      <c r="P71" s="61">
        <v>0</v>
      </c>
      <c r="Q71" s="61">
        <v>0</v>
      </c>
      <c r="R71" s="61">
        <f>SUM(S71)</f>
        <v>0</v>
      </c>
      <c r="S71" s="61">
        <v>0</v>
      </c>
      <c r="T71" s="60">
        <v>0</v>
      </c>
      <c r="U71" s="59">
        <v>0</v>
      </c>
    </row>
    <row r="72" spans="1:21" ht="40.5" customHeight="1">
      <c r="A72" s="268"/>
      <c r="B72" s="62" t="s">
        <v>124</v>
      </c>
      <c r="C72" s="235" t="s">
        <v>125</v>
      </c>
      <c r="D72" s="235"/>
      <c r="E72" s="224">
        <v>235950</v>
      </c>
      <c r="F72" s="224"/>
      <c r="G72" s="61">
        <v>151653.65</v>
      </c>
      <c r="H72" s="61">
        <f t="shared" si="11"/>
        <v>64.2736384827294</v>
      </c>
      <c r="I72" s="61">
        <f>SUM(N72+J72)</f>
        <v>151653.65000000002</v>
      </c>
      <c r="J72" s="61">
        <f>SUM(K72:L72)</f>
        <v>151653.65000000002</v>
      </c>
      <c r="K72" s="61">
        <v>132121.17</v>
      </c>
      <c r="L72" s="61">
        <v>19532.48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60">
        <v>0</v>
      </c>
      <c r="U72" s="59">
        <v>0</v>
      </c>
    </row>
    <row r="73" spans="1:21" ht="24.75" customHeight="1">
      <c r="A73" s="268"/>
      <c r="B73" s="62" t="s">
        <v>130</v>
      </c>
      <c r="C73" s="235" t="s">
        <v>131</v>
      </c>
      <c r="D73" s="235"/>
      <c r="E73" s="224">
        <v>1401600</v>
      </c>
      <c r="F73" s="224"/>
      <c r="G73" s="61">
        <v>778683.96</v>
      </c>
      <c r="H73" s="61">
        <f t="shared" si="11"/>
        <v>55.55678938356164</v>
      </c>
      <c r="I73" s="61">
        <f>SUM(N73+J73)</f>
        <v>778683.96</v>
      </c>
      <c r="J73" s="61">
        <f>SUM(K73:L73)</f>
        <v>778384.96</v>
      </c>
      <c r="K73" s="61">
        <v>679871.35</v>
      </c>
      <c r="L73" s="61">
        <v>98513.61</v>
      </c>
      <c r="M73" s="61">
        <v>0</v>
      </c>
      <c r="N73" s="61">
        <v>299</v>
      </c>
      <c r="O73" s="61">
        <v>0</v>
      </c>
      <c r="P73" s="61">
        <v>0</v>
      </c>
      <c r="Q73" s="61">
        <v>0</v>
      </c>
      <c r="R73" s="61">
        <f>SUM(S73)</f>
        <v>0</v>
      </c>
      <c r="S73" s="61">
        <v>0</v>
      </c>
      <c r="T73" s="60">
        <v>0</v>
      </c>
      <c r="U73" s="59">
        <v>0</v>
      </c>
    </row>
    <row r="74" spans="1:21" ht="25.5" customHeight="1">
      <c r="A74" s="226"/>
      <c r="B74" s="62" t="s">
        <v>200</v>
      </c>
      <c r="C74" s="235" t="s">
        <v>73</v>
      </c>
      <c r="D74" s="235"/>
      <c r="E74" s="224">
        <v>6848</v>
      </c>
      <c r="F74" s="224"/>
      <c r="G74" s="61">
        <v>0</v>
      </c>
      <c r="H74" s="61">
        <f t="shared" si="11"/>
        <v>0</v>
      </c>
      <c r="I74" s="61">
        <f>SUM(N74+J74+O74)</f>
        <v>0</v>
      </c>
      <c r="J74" s="61">
        <f>SUM(K74:L74)</f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0">
        <v>0</v>
      </c>
      <c r="U74" s="59">
        <v>0</v>
      </c>
    </row>
    <row r="75" spans="1:21" s="55" customFormat="1" ht="25.5" customHeight="1">
      <c r="A75" s="225" t="s">
        <v>134</v>
      </c>
      <c r="B75" s="58"/>
      <c r="C75" s="237" t="s">
        <v>135</v>
      </c>
      <c r="D75" s="237"/>
      <c r="E75" s="238">
        <f>SUM(E76:F81)</f>
        <v>7022970</v>
      </c>
      <c r="F75" s="238"/>
      <c r="G75" s="57">
        <f>SUM(G76:G81)</f>
        <v>3943541.1400000006</v>
      </c>
      <c r="H75" s="57">
        <f t="shared" si="11"/>
        <v>56.15204308148832</v>
      </c>
      <c r="I75" s="57">
        <f aca="true" t="shared" si="19" ref="I75:U75">SUM(I76:I81)</f>
        <v>3943541.1399999997</v>
      </c>
      <c r="J75" s="57">
        <f t="shared" si="19"/>
        <v>3826435.63</v>
      </c>
      <c r="K75" s="57">
        <f t="shared" si="19"/>
        <v>3248169.3499999996</v>
      </c>
      <c r="L75" s="57">
        <f t="shared" si="19"/>
        <v>578266.2799999999</v>
      </c>
      <c r="M75" s="57">
        <f t="shared" si="19"/>
        <v>0</v>
      </c>
      <c r="N75" s="57">
        <f t="shared" si="19"/>
        <v>117105.51</v>
      </c>
      <c r="O75" s="57">
        <f t="shared" si="19"/>
        <v>0</v>
      </c>
      <c r="P75" s="57">
        <f t="shared" si="19"/>
        <v>0</v>
      </c>
      <c r="Q75" s="57">
        <f t="shared" si="19"/>
        <v>0</v>
      </c>
      <c r="R75" s="57">
        <f t="shared" si="19"/>
        <v>0</v>
      </c>
      <c r="S75" s="57">
        <f t="shared" si="19"/>
        <v>0</v>
      </c>
      <c r="T75" s="57">
        <f t="shared" si="19"/>
        <v>0</v>
      </c>
      <c r="U75" s="56">
        <f t="shared" si="19"/>
        <v>0</v>
      </c>
    </row>
    <row r="76" spans="1:21" ht="36" customHeight="1">
      <c r="A76" s="268"/>
      <c r="B76" s="62" t="s">
        <v>136</v>
      </c>
      <c r="C76" s="235" t="s">
        <v>137</v>
      </c>
      <c r="D76" s="235"/>
      <c r="E76" s="224">
        <v>5205298</v>
      </c>
      <c r="F76" s="224"/>
      <c r="G76" s="61">
        <v>2965014.83</v>
      </c>
      <c r="H76" s="61">
        <f t="shared" si="11"/>
        <v>56.96148097572896</v>
      </c>
      <c r="I76" s="61">
        <f aca="true" t="shared" si="20" ref="I76:I81">SUM(N76+J76)</f>
        <v>2965014.8299999996</v>
      </c>
      <c r="J76" s="61">
        <f aca="true" t="shared" si="21" ref="J76:J81">SUM(K76:L76)</f>
        <v>2870985.9899999998</v>
      </c>
      <c r="K76" s="61">
        <v>2422112.55</v>
      </c>
      <c r="L76" s="61">
        <v>448873.44</v>
      </c>
      <c r="M76" s="61">
        <v>0</v>
      </c>
      <c r="N76" s="61">
        <v>94028.84</v>
      </c>
      <c r="O76" s="61">
        <v>0</v>
      </c>
      <c r="P76" s="61">
        <v>0</v>
      </c>
      <c r="Q76" s="61">
        <v>0</v>
      </c>
      <c r="R76" s="61">
        <f>SUM(S76)</f>
        <v>0</v>
      </c>
      <c r="S76" s="61">
        <v>0</v>
      </c>
      <c r="T76" s="60">
        <v>0</v>
      </c>
      <c r="U76" s="59">
        <v>0</v>
      </c>
    </row>
    <row r="77" spans="1:21" ht="55.5" customHeight="1">
      <c r="A77" s="268"/>
      <c r="B77" s="62" t="s">
        <v>158</v>
      </c>
      <c r="C77" s="235" t="s">
        <v>199</v>
      </c>
      <c r="D77" s="235"/>
      <c r="E77" s="224">
        <v>1121912</v>
      </c>
      <c r="F77" s="224"/>
      <c r="G77" s="61">
        <v>613887.08</v>
      </c>
      <c r="H77" s="61">
        <f t="shared" si="11"/>
        <v>54.717935096513806</v>
      </c>
      <c r="I77" s="61">
        <f t="shared" si="20"/>
        <v>613887.0800000001</v>
      </c>
      <c r="J77" s="61">
        <f t="shared" si="21"/>
        <v>602230.41</v>
      </c>
      <c r="K77" s="61">
        <v>526417.9</v>
      </c>
      <c r="L77" s="61">
        <v>75812.51</v>
      </c>
      <c r="M77" s="61">
        <v>0</v>
      </c>
      <c r="N77" s="61">
        <v>11656.67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0">
        <v>0</v>
      </c>
      <c r="U77" s="59">
        <v>0</v>
      </c>
    </row>
    <row r="78" spans="1:21" ht="24.75" customHeight="1">
      <c r="A78" s="268"/>
      <c r="B78" s="62" t="s">
        <v>198</v>
      </c>
      <c r="C78" s="235" t="s">
        <v>197</v>
      </c>
      <c r="D78" s="235"/>
      <c r="E78" s="224">
        <v>639800</v>
      </c>
      <c r="F78" s="224"/>
      <c r="G78" s="61">
        <v>342934.03</v>
      </c>
      <c r="H78" s="61">
        <f t="shared" si="11"/>
        <v>53.60019224757737</v>
      </c>
      <c r="I78" s="61">
        <f t="shared" si="20"/>
        <v>342934.02999999997</v>
      </c>
      <c r="J78" s="61">
        <f t="shared" si="21"/>
        <v>342934.02999999997</v>
      </c>
      <c r="K78" s="61">
        <v>295311.55</v>
      </c>
      <c r="L78" s="61">
        <v>47622.48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f>SUM(S78)</f>
        <v>0</v>
      </c>
      <c r="S78" s="61">
        <v>0</v>
      </c>
      <c r="T78" s="60">
        <v>0</v>
      </c>
      <c r="U78" s="59">
        <v>0</v>
      </c>
    </row>
    <row r="79" spans="1:21" ht="26.25" customHeight="1">
      <c r="A79" s="268"/>
      <c r="B79" s="62" t="s">
        <v>196</v>
      </c>
      <c r="C79" s="235" t="s">
        <v>195</v>
      </c>
      <c r="D79" s="235"/>
      <c r="E79" s="224">
        <v>16000</v>
      </c>
      <c r="F79" s="224"/>
      <c r="G79" s="61">
        <v>11420</v>
      </c>
      <c r="H79" s="61">
        <f t="shared" si="11"/>
        <v>71.375</v>
      </c>
      <c r="I79" s="61">
        <f t="shared" si="20"/>
        <v>11420</v>
      </c>
      <c r="J79" s="61">
        <f t="shared" si="21"/>
        <v>0</v>
      </c>
      <c r="K79" s="61">
        <v>0</v>
      </c>
      <c r="L79" s="61">
        <v>0</v>
      </c>
      <c r="M79" s="61">
        <v>0</v>
      </c>
      <c r="N79" s="61">
        <v>11420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0">
        <v>0</v>
      </c>
      <c r="U79" s="59">
        <v>0</v>
      </c>
    </row>
    <row r="80" spans="1:21" ht="26.25" customHeight="1">
      <c r="A80" s="268"/>
      <c r="B80" s="62" t="s">
        <v>194</v>
      </c>
      <c r="C80" s="235" t="s">
        <v>193</v>
      </c>
      <c r="D80" s="235"/>
      <c r="E80" s="224">
        <v>13360</v>
      </c>
      <c r="F80" s="224"/>
      <c r="G80" s="61">
        <v>4327.35</v>
      </c>
      <c r="H80" s="61">
        <f t="shared" si="11"/>
        <v>32.39034431137725</v>
      </c>
      <c r="I80" s="61">
        <f t="shared" si="20"/>
        <v>4327.35</v>
      </c>
      <c r="J80" s="61">
        <f t="shared" si="21"/>
        <v>4327.35</v>
      </c>
      <c r="K80" s="61">
        <v>4327.35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f>SUM(S80)</f>
        <v>0</v>
      </c>
      <c r="S80" s="61">
        <v>0</v>
      </c>
      <c r="T80" s="60">
        <v>0</v>
      </c>
      <c r="U80" s="59">
        <v>0</v>
      </c>
    </row>
    <row r="81" spans="1:21" ht="35.25" customHeight="1">
      <c r="A81" s="226"/>
      <c r="B81" s="62" t="s">
        <v>192</v>
      </c>
      <c r="C81" s="235" t="s">
        <v>191</v>
      </c>
      <c r="D81" s="235"/>
      <c r="E81" s="224">
        <v>26600</v>
      </c>
      <c r="F81" s="224"/>
      <c r="G81" s="61">
        <v>5957.85</v>
      </c>
      <c r="H81" s="61">
        <f t="shared" si="11"/>
        <v>22.397932330827068</v>
      </c>
      <c r="I81" s="61">
        <f t="shared" si="20"/>
        <v>5957.85</v>
      </c>
      <c r="J81" s="61">
        <f t="shared" si="21"/>
        <v>5957.85</v>
      </c>
      <c r="K81" s="61">
        <v>0</v>
      </c>
      <c r="L81" s="61">
        <v>5957.85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0">
        <v>0</v>
      </c>
      <c r="U81" s="59">
        <v>0</v>
      </c>
    </row>
    <row r="82" spans="1:21" s="55" customFormat="1" ht="42" customHeight="1">
      <c r="A82" s="225" t="s">
        <v>140</v>
      </c>
      <c r="B82" s="58"/>
      <c r="C82" s="237" t="s">
        <v>141</v>
      </c>
      <c r="D82" s="237"/>
      <c r="E82" s="238">
        <f>SUM(E83)</f>
        <v>342500</v>
      </c>
      <c r="F82" s="238"/>
      <c r="G82" s="57">
        <f>SUM(G83)</f>
        <v>3009.29</v>
      </c>
      <c r="H82" s="57">
        <f t="shared" si="11"/>
        <v>0.8786248175182482</v>
      </c>
      <c r="I82" s="57">
        <f aca="true" t="shared" si="22" ref="I82:U82">SUM(I83)</f>
        <v>3009.29</v>
      </c>
      <c r="J82" s="57">
        <f t="shared" si="22"/>
        <v>3009.29</v>
      </c>
      <c r="K82" s="57">
        <f t="shared" si="22"/>
        <v>0</v>
      </c>
      <c r="L82" s="57">
        <f t="shared" si="22"/>
        <v>3009.29</v>
      </c>
      <c r="M82" s="57">
        <f t="shared" si="22"/>
        <v>0</v>
      </c>
      <c r="N82" s="57">
        <f t="shared" si="22"/>
        <v>0</v>
      </c>
      <c r="O82" s="57">
        <f t="shared" si="22"/>
        <v>0</v>
      </c>
      <c r="P82" s="57">
        <f t="shared" si="22"/>
        <v>0</v>
      </c>
      <c r="Q82" s="57">
        <f t="shared" si="22"/>
        <v>0</v>
      </c>
      <c r="R82" s="57">
        <f t="shared" si="22"/>
        <v>0</v>
      </c>
      <c r="S82" s="57">
        <f t="shared" si="22"/>
        <v>0</v>
      </c>
      <c r="T82" s="57">
        <f t="shared" si="22"/>
        <v>0</v>
      </c>
      <c r="U82" s="56">
        <f t="shared" si="22"/>
        <v>0</v>
      </c>
    </row>
    <row r="83" spans="1:21" ht="67.5" customHeight="1">
      <c r="A83" s="226"/>
      <c r="B83" s="62" t="s">
        <v>142</v>
      </c>
      <c r="C83" s="235" t="s">
        <v>143</v>
      </c>
      <c r="D83" s="235"/>
      <c r="E83" s="224">
        <v>342500</v>
      </c>
      <c r="F83" s="224"/>
      <c r="G83" s="61">
        <v>3009.29</v>
      </c>
      <c r="H83" s="61">
        <f t="shared" si="11"/>
        <v>0.8786248175182482</v>
      </c>
      <c r="I83" s="61">
        <f>SUM(N83+J83)</f>
        <v>3009.29</v>
      </c>
      <c r="J83" s="61">
        <f>SUM(K83:L83)</f>
        <v>3009.29</v>
      </c>
      <c r="K83" s="61">
        <v>0</v>
      </c>
      <c r="L83" s="61">
        <v>3009.29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0">
        <v>0</v>
      </c>
      <c r="U83" s="59">
        <v>0</v>
      </c>
    </row>
    <row r="84" spans="1:21" s="55" customFormat="1" ht="33.75" customHeight="1">
      <c r="A84" s="225" t="s">
        <v>179</v>
      </c>
      <c r="B84" s="58"/>
      <c r="C84" s="237" t="s">
        <v>181</v>
      </c>
      <c r="D84" s="237"/>
      <c r="E84" s="238">
        <f>SUM(E85:F87)</f>
        <v>115594</v>
      </c>
      <c r="F84" s="238"/>
      <c r="G84" s="57">
        <f>SUM(G85:G87)</f>
        <v>25065.45</v>
      </c>
      <c r="H84" s="57">
        <f t="shared" si="11"/>
        <v>21.684040694153676</v>
      </c>
      <c r="I84" s="57">
        <f aca="true" t="shared" si="23" ref="I84:U84">SUM(I85:I87)</f>
        <v>25065.45</v>
      </c>
      <c r="J84" s="57">
        <f t="shared" si="23"/>
        <v>5790</v>
      </c>
      <c r="K84" s="57">
        <f t="shared" si="23"/>
        <v>0</v>
      </c>
      <c r="L84" s="57">
        <f t="shared" si="23"/>
        <v>5790</v>
      </c>
      <c r="M84" s="57">
        <f t="shared" si="23"/>
        <v>0</v>
      </c>
      <c r="N84" s="57">
        <f t="shared" si="23"/>
        <v>1000</v>
      </c>
      <c r="O84" s="57">
        <f t="shared" si="23"/>
        <v>18275.45</v>
      </c>
      <c r="P84" s="57">
        <f t="shared" si="23"/>
        <v>0</v>
      </c>
      <c r="Q84" s="57">
        <f t="shared" si="23"/>
        <v>0</v>
      </c>
      <c r="R84" s="57">
        <f t="shared" si="23"/>
        <v>0</v>
      </c>
      <c r="S84" s="57">
        <f t="shared" si="23"/>
        <v>0</v>
      </c>
      <c r="T84" s="57">
        <f t="shared" si="23"/>
        <v>0</v>
      </c>
      <c r="U84" s="56">
        <f t="shared" si="23"/>
        <v>0</v>
      </c>
    </row>
    <row r="85" spans="1:21" ht="16.5" customHeight="1">
      <c r="A85" s="268"/>
      <c r="B85" s="62" t="s">
        <v>190</v>
      </c>
      <c r="C85" s="235" t="s">
        <v>189</v>
      </c>
      <c r="D85" s="235"/>
      <c r="E85" s="224">
        <v>32000</v>
      </c>
      <c r="F85" s="224"/>
      <c r="G85" s="61">
        <f>SUM(I85+R85)</f>
        <v>0</v>
      </c>
      <c r="H85" s="61">
        <f t="shared" si="11"/>
        <v>0</v>
      </c>
      <c r="I85" s="61">
        <f>SUM(N85+J85+M85)</f>
        <v>0</v>
      </c>
      <c r="J85" s="61">
        <f>SUM(K85:L85)</f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f>SUM(S85)</f>
        <v>0</v>
      </c>
      <c r="S85" s="61">
        <v>0</v>
      </c>
      <c r="T85" s="60">
        <v>0</v>
      </c>
      <c r="U85" s="59">
        <v>0</v>
      </c>
    </row>
    <row r="86" spans="1:21" ht="33.75" customHeight="1">
      <c r="A86" s="268"/>
      <c r="B86" s="62" t="s">
        <v>188</v>
      </c>
      <c r="C86" s="235" t="s">
        <v>187</v>
      </c>
      <c r="D86" s="235"/>
      <c r="E86" s="224">
        <v>10000</v>
      </c>
      <c r="F86" s="224"/>
      <c r="G86" s="61">
        <v>0</v>
      </c>
      <c r="H86" s="61">
        <f t="shared" si="11"/>
        <v>0</v>
      </c>
      <c r="I86" s="61">
        <f>SUM(N86+J86+M86)</f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0">
        <v>0</v>
      </c>
      <c r="U86" s="59">
        <v>0</v>
      </c>
    </row>
    <row r="87" spans="1:21" ht="24.75" customHeight="1">
      <c r="A87" s="226"/>
      <c r="B87" s="62" t="s">
        <v>180</v>
      </c>
      <c r="C87" s="235" t="s">
        <v>73</v>
      </c>
      <c r="D87" s="235"/>
      <c r="E87" s="224">
        <v>73594</v>
      </c>
      <c r="F87" s="224"/>
      <c r="G87" s="61">
        <v>25065.45</v>
      </c>
      <c r="H87" s="61">
        <f t="shared" si="11"/>
        <v>34.05909449139875</v>
      </c>
      <c r="I87" s="61">
        <f>SUM(J87+M87+N87+O87+P87+Q87)</f>
        <v>25065.45</v>
      </c>
      <c r="J87" s="61">
        <f>SUM(K87:L87)</f>
        <v>5790</v>
      </c>
      <c r="K87" s="61">
        <v>0</v>
      </c>
      <c r="L87" s="61">
        <v>5790</v>
      </c>
      <c r="M87" s="61">
        <v>0</v>
      </c>
      <c r="N87" s="61">
        <v>1000</v>
      </c>
      <c r="O87" s="61">
        <v>18275.45</v>
      </c>
      <c r="P87" s="61">
        <v>0</v>
      </c>
      <c r="Q87" s="61">
        <v>0</v>
      </c>
      <c r="R87" s="61">
        <f>SUM(S87)</f>
        <v>0</v>
      </c>
      <c r="S87" s="61">
        <v>0</v>
      </c>
      <c r="T87" s="60">
        <v>0</v>
      </c>
      <c r="U87" s="59">
        <v>0</v>
      </c>
    </row>
    <row r="88" spans="1:21" s="55" customFormat="1" ht="27" customHeight="1">
      <c r="A88" s="225" t="s">
        <v>186</v>
      </c>
      <c r="B88" s="58"/>
      <c r="C88" s="237" t="s">
        <v>185</v>
      </c>
      <c r="D88" s="237"/>
      <c r="E88" s="238">
        <f>SUM(E89)</f>
        <v>17000</v>
      </c>
      <c r="F88" s="238"/>
      <c r="G88" s="57">
        <f>SUM(G89)</f>
        <v>9298.74</v>
      </c>
      <c r="H88" s="57">
        <f t="shared" si="11"/>
        <v>54.698470588235296</v>
      </c>
      <c r="I88" s="57">
        <f aca="true" t="shared" si="24" ref="I88:U88">SUM(I89)</f>
        <v>9298.74</v>
      </c>
      <c r="J88" s="57">
        <f t="shared" si="24"/>
        <v>3549.2</v>
      </c>
      <c r="K88" s="57">
        <f t="shared" si="24"/>
        <v>0</v>
      </c>
      <c r="L88" s="57">
        <f t="shared" si="24"/>
        <v>3549.2</v>
      </c>
      <c r="M88" s="57">
        <f t="shared" si="24"/>
        <v>0</v>
      </c>
      <c r="N88" s="57">
        <f t="shared" si="24"/>
        <v>5749.54</v>
      </c>
      <c r="O88" s="57">
        <f t="shared" si="24"/>
        <v>0</v>
      </c>
      <c r="P88" s="57">
        <f t="shared" si="24"/>
        <v>0</v>
      </c>
      <c r="Q88" s="57">
        <f t="shared" si="24"/>
        <v>0</v>
      </c>
      <c r="R88" s="57">
        <f t="shared" si="24"/>
        <v>0</v>
      </c>
      <c r="S88" s="57">
        <f t="shared" si="24"/>
        <v>0</v>
      </c>
      <c r="T88" s="57">
        <f t="shared" si="24"/>
        <v>0</v>
      </c>
      <c r="U88" s="56">
        <f t="shared" si="24"/>
        <v>0</v>
      </c>
    </row>
    <row r="89" spans="1:21" ht="35.25" customHeight="1" thickBot="1">
      <c r="A89" s="268"/>
      <c r="B89" s="54" t="s">
        <v>184</v>
      </c>
      <c r="C89" s="242" t="s">
        <v>183</v>
      </c>
      <c r="D89" s="242"/>
      <c r="E89" s="243">
        <v>17000</v>
      </c>
      <c r="F89" s="243"/>
      <c r="G89" s="53">
        <v>9298.74</v>
      </c>
      <c r="H89" s="53">
        <f t="shared" si="11"/>
        <v>54.698470588235296</v>
      </c>
      <c r="I89" s="53">
        <f>SUM(N89+J89)</f>
        <v>9298.74</v>
      </c>
      <c r="J89" s="53">
        <f>SUM(K89:L89)</f>
        <v>3549.2</v>
      </c>
      <c r="K89" s="53">
        <v>0</v>
      </c>
      <c r="L89" s="53">
        <v>3549.2</v>
      </c>
      <c r="M89" s="53">
        <v>0</v>
      </c>
      <c r="N89" s="53">
        <v>5749.54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2">
        <v>0</v>
      </c>
      <c r="U89" s="51">
        <v>0</v>
      </c>
    </row>
    <row r="90" spans="1:21" ht="17.25" customHeight="1" thickBot="1">
      <c r="A90" s="239" t="s">
        <v>182</v>
      </c>
      <c r="B90" s="240"/>
      <c r="C90" s="240"/>
      <c r="D90" s="240"/>
      <c r="E90" s="241">
        <f>SUM(E16+E19+E22+E26+E28+E33+E35+E42+E46+E51+E60+E63+E70+E75+E82+E88+E49+E84)</f>
        <v>66380077</v>
      </c>
      <c r="F90" s="241"/>
      <c r="G90" s="50">
        <f>SUM(G16+G19+G22+G26+G28+G33+G35+G42+G46+G51+G60+G63+G70+G75+G82+G84+G88)</f>
        <v>33078539.49</v>
      </c>
      <c r="H90" s="50">
        <f t="shared" si="11"/>
        <v>49.83202940544947</v>
      </c>
      <c r="I90" s="50">
        <f aca="true" t="shared" si="25" ref="I90:U90">SUM(I16+I19+I22+I26+I28+I33+I35+I42+I46+I51+I60+I63+I70+I75+I82+I84+I88)</f>
        <v>27958664.229999997</v>
      </c>
      <c r="J90" s="50">
        <f t="shared" si="25"/>
        <v>25056120.169999998</v>
      </c>
      <c r="K90" s="50">
        <f t="shared" si="25"/>
        <v>18000848.43</v>
      </c>
      <c r="L90" s="50">
        <f t="shared" si="25"/>
        <v>7055271.74</v>
      </c>
      <c r="M90" s="50">
        <f t="shared" si="25"/>
        <v>750945.24</v>
      </c>
      <c r="N90" s="50">
        <f t="shared" si="25"/>
        <v>961855.87</v>
      </c>
      <c r="O90" s="50">
        <f t="shared" si="25"/>
        <v>1142379.4</v>
      </c>
      <c r="P90" s="50">
        <f t="shared" si="25"/>
        <v>0</v>
      </c>
      <c r="Q90" s="50">
        <f t="shared" si="25"/>
        <v>47363.55</v>
      </c>
      <c r="R90" s="49">
        <f t="shared" si="25"/>
        <v>5119875.26</v>
      </c>
      <c r="S90" s="49">
        <f t="shared" si="25"/>
        <v>3819875.26</v>
      </c>
      <c r="T90" s="48">
        <f t="shared" si="25"/>
        <v>2914110.78</v>
      </c>
      <c r="U90" s="47">
        <f t="shared" si="25"/>
        <v>1300000</v>
      </c>
    </row>
    <row r="91" spans="7:10" ht="9.75">
      <c r="G91" s="46"/>
      <c r="I91" s="46"/>
      <c r="J91" s="46"/>
    </row>
    <row r="95" spans="9:10" ht="9.75">
      <c r="I95" s="46"/>
      <c r="J95" s="46"/>
    </row>
    <row r="97" ht="9.75">
      <c r="I97" s="46"/>
    </row>
  </sheetData>
  <sheetProtection/>
  <mergeCells count="197">
    <mergeCell ref="S1:T1"/>
    <mergeCell ref="S2:U2"/>
    <mergeCell ref="S3:U3"/>
    <mergeCell ref="A5:U5"/>
    <mergeCell ref="A8:U8"/>
    <mergeCell ref="A7:U7"/>
    <mergeCell ref="A16:A18"/>
    <mergeCell ref="A19:A21"/>
    <mergeCell ref="A22:A25"/>
    <mergeCell ref="A26:A27"/>
    <mergeCell ref="A28:A32"/>
    <mergeCell ref="A33:A34"/>
    <mergeCell ref="A75:A81"/>
    <mergeCell ref="A82:A83"/>
    <mergeCell ref="A84:A87"/>
    <mergeCell ref="A88:A89"/>
    <mergeCell ref="A35:A41"/>
    <mergeCell ref="A42:A45"/>
    <mergeCell ref="A60:A62"/>
    <mergeCell ref="A63:A69"/>
    <mergeCell ref="A70:A74"/>
    <mergeCell ref="R10:R14"/>
    <mergeCell ref="S10:U10"/>
    <mergeCell ref="K12:L13"/>
    <mergeCell ref="M12:M14"/>
    <mergeCell ref="T13:T14"/>
    <mergeCell ref="P12:P14"/>
    <mergeCell ref="Q12:Q14"/>
    <mergeCell ref="O12:O14"/>
    <mergeCell ref="C15:D15"/>
    <mergeCell ref="E15:F15"/>
    <mergeCell ref="A9:A14"/>
    <mergeCell ref="B9:B14"/>
    <mergeCell ref="C9:D14"/>
    <mergeCell ref="E9:F14"/>
    <mergeCell ref="I10:I14"/>
    <mergeCell ref="C18:D18"/>
    <mergeCell ref="E18:F18"/>
    <mergeCell ref="I9:U9"/>
    <mergeCell ref="S11:S14"/>
    <mergeCell ref="T11:T12"/>
    <mergeCell ref="U11:U14"/>
    <mergeCell ref="J12:J14"/>
    <mergeCell ref="J10:Q11"/>
    <mergeCell ref="N12:N14"/>
    <mergeCell ref="E22:F22"/>
    <mergeCell ref="G9:G14"/>
    <mergeCell ref="H9:H14"/>
    <mergeCell ref="C16:D16"/>
    <mergeCell ref="E16:F16"/>
    <mergeCell ref="C17:D17"/>
    <mergeCell ref="E17:F17"/>
    <mergeCell ref="E19:F19"/>
    <mergeCell ref="C20:D20"/>
    <mergeCell ref="E20:F20"/>
    <mergeCell ref="C24:D24"/>
    <mergeCell ref="E24:F24"/>
    <mergeCell ref="C19:D19"/>
    <mergeCell ref="C25:D25"/>
    <mergeCell ref="E25:F25"/>
    <mergeCell ref="C26:D26"/>
    <mergeCell ref="E26:F26"/>
    <mergeCell ref="C21:D21"/>
    <mergeCell ref="E21:F21"/>
    <mergeCell ref="C22:D22"/>
    <mergeCell ref="C27:D27"/>
    <mergeCell ref="E27:F27"/>
    <mergeCell ref="C28:D28"/>
    <mergeCell ref="E28:F28"/>
    <mergeCell ref="C30:D30"/>
    <mergeCell ref="E30:F30"/>
    <mergeCell ref="C31:D31"/>
    <mergeCell ref="E31:F31"/>
    <mergeCell ref="C32:D32"/>
    <mergeCell ref="E32:F32"/>
    <mergeCell ref="E35:F35"/>
    <mergeCell ref="C33:D33"/>
    <mergeCell ref="E33:F33"/>
    <mergeCell ref="E37:F37"/>
    <mergeCell ref="C34:D34"/>
    <mergeCell ref="E34:F34"/>
    <mergeCell ref="C35:D35"/>
    <mergeCell ref="E39:F39"/>
    <mergeCell ref="C36:D36"/>
    <mergeCell ref="E36:F36"/>
    <mergeCell ref="C37:D37"/>
    <mergeCell ref="C42:D42"/>
    <mergeCell ref="E42:F42"/>
    <mergeCell ref="E41:F41"/>
    <mergeCell ref="C38:D38"/>
    <mergeCell ref="E38:F38"/>
    <mergeCell ref="C39:D39"/>
    <mergeCell ref="C40:D40"/>
    <mergeCell ref="E40:F40"/>
    <mergeCell ref="C41:D41"/>
    <mergeCell ref="C43:D43"/>
    <mergeCell ref="E43:F43"/>
    <mergeCell ref="C44:D44"/>
    <mergeCell ref="E44:F44"/>
    <mergeCell ref="C45:D45"/>
    <mergeCell ref="E45:F45"/>
    <mergeCell ref="C51:D51"/>
    <mergeCell ref="E51:F51"/>
    <mergeCell ref="C52:D52"/>
    <mergeCell ref="E52:F52"/>
    <mergeCell ref="C53:D53"/>
    <mergeCell ref="E53:F53"/>
    <mergeCell ref="C54:D54"/>
    <mergeCell ref="E54:F54"/>
    <mergeCell ref="C59:D59"/>
    <mergeCell ref="E59:F59"/>
    <mergeCell ref="C55:D55"/>
    <mergeCell ref="E55:F55"/>
    <mergeCell ref="C56:D56"/>
    <mergeCell ref="E56:F56"/>
    <mergeCell ref="C57:D57"/>
    <mergeCell ref="E57:F57"/>
    <mergeCell ref="C61:D61"/>
    <mergeCell ref="E61:F61"/>
    <mergeCell ref="C58:D58"/>
    <mergeCell ref="E58:F58"/>
    <mergeCell ref="C60:D60"/>
    <mergeCell ref="E60:F60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A90:D90"/>
    <mergeCell ref="E90:F90"/>
    <mergeCell ref="C87:D87"/>
    <mergeCell ref="E87:F87"/>
    <mergeCell ref="C88:D88"/>
    <mergeCell ref="E88:F88"/>
    <mergeCell ref="C89:D89"/>
    <mergeCell ref="E89:F89"/>
    <mergeCell ref="C23:D23"/>
    <mergeCell ref="E23:F23"/>
    <mergeCell ref="E29:F29"/>
    <mergeCell ref="C29:D29"/>
    <mergeCell ref="C48:D48"/>
    <mergeCell ref="E48:F48"/>
    <mergeCell ref="C46:D46"/>
    <mergeCell ref="E46:F46"/>
    <mergeCell ref="C47:D47"/>
    <mergeCell ref="E47:F47"/>
    <mergeCell ref="C68:D68"/>
    <mergeCell ref="E68:F68"/>
    <mergeCell ref="A49:A50"/>
    <mergeCell ref="A46:A48"/>
    <mergeCell ref="C49:D49"/>
    <mergeCell ref="C50:D50"/>
    <mergeCell ref="E50:F50"/>
    <mergeCell ref="E49:F49"/>
    <mergeCell ref="C65:D65"/>
    <mergeCell ref="E65:F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headerFooter>
    <oddHeader xml:space="preserve">&amp;R&amp;"Times New Roman,Normalny"Załącznik Nr 2
do Informacji o przebiegu wykonania budżetu
Powiatu Opatowskiego za I półrocze 2012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workbookViewId="0" topLeftCell="A1">
      <selection activeCell="D34" sqref="D34"/>
    </sheetView>
  </sheetViews>
  <sheetFormatPr defaultColWidth="9.33203125" defaultRowHeight="12.75"/>
  <cols>
    <col min="1" max="1" width="5.5" style="88" bestFit="1" customWidth="1"/>
    <col min="2" max="2" width="44.83203125" style="88" customWidth="1"/>
    <col min="3" max="3" width="12.16015625" style="88" customWidth="1"/>
    <col min="4" max="4" width="16.5" style="88" customWidth="1"/>
    <col min="5" max="5" width="16.83203125" style="88" customWidth="1"/>
    <col min="6" max="6" width="11.33203125" style="88" customWidth="1"/>
    <col min="7" max="16384" width="9.33203125" style="88" customWidth="1"/>
  </cols>
  <sheetData>
    <row r="1" spans="6:9" ht="14.25">
      <c r="F1" s="103"/>
      <c r="G1" s="103"/>
      <c r="H1" s="103"/>
      <c r="I1" s="102"/>
    </row>
    <row r="2" spans="6:9" ht="14.25">
      <c r="F2" s="103"/>
      <c r="G2" s="103"/>
      <c r="H2" s="103"/>
      <c r="I2" s="102"/>
    </row>
    <row r="3" spans="6:9" ht="14.25">
      <c r="F3" s="103"/>
      <c r="G3" s="103"/>
      <c r="H3" s="103"/>
      <c r="I3" s="102"/>
    </row>
    <row r="5" spans="1:6" ht="24.75" customHeight="1">
      <c r="A5" s="277" t="s">
        <v>313</v>
      </c>
      <c r="B5" s="277"/>
      <c r="C5" s="277"/>
      <c r="D5" s="277"/>
      <c r="E5" s="278"/>
      <c r="F5" s="278"/>
    </row>
    <row r="6" spans="1:6" ht="18.75" customHeight="1">
      <c r="A6" s="279"/>
      <c r="B6" s="280"/>
      <c r="C6" s="280"/>
      <c r="D6" s="280"/>
      <c r="E6" s="280"/>
      <c r="F6" s="280"/>
    </row>
    <row r="7" spans="1:6" ht="14.25">
      <c r="A7" s="281"/>
      <c r="B7" s="282"/>
      <c r="C7" s="282"/>
      <c r="D7" s="282"/>
      <c r="E7" s="282"/>
      <c r="F7" s="282"/>
    </row>
    <row r="8" spans="1:6" ht="15" customHeight="1">
      <c r="A8" s="283" t="s">
        <v>312</v>
      </c>
      <c r="B8" s="284" t="s">
        <v>311</v>
      </c>
      <c r="C8" s="285" t="s">
        <v>310</v>
      </c>
      <c r="D8" s="285" t="s">
        <v>162</v>
      </c>
      <c r="E8" s="285" t="s">
        <v>164</v>
      </c>
      <c r="F8" s="285" t="s">
        <v>155</v>
      </c>
    </row>
    <row r="9" spans="1:6" ht="15" customHeight="1">
      <c r="A9" s="283"/>
      <c r="B9" s="284"/>
      <c r="C9" s="284"/>
      <c r="D9" s="285"/>
      <c r="E9" s="285"/>
      <c r="F9" s="285"/>
    </row>
    <row r="10" spans="1:6" ht="15.75" customHeight="1">
      <c r="A10" s="283"/>
      <c r="B10" s="284"/>
      <c r="C10" s="284"/>
      <c r="D10" s="285"/>
      <c r="E10" s="285"/>
      <c r="F10" s="285"/>
    </row>
    <row r="11" spans="1:6" s="100" customFormat="1" ht="6.75" customHeight="1">
      <c r="A11" s="101">
        <v>1</v>
      </c>
      <c r="B11" s="101">
        <v>2</v>
      </c>
      <c r="C11" s="101">
        <v>3</v>
      </c>
      <c r="D11" s="101">
        <v>4</v>
      </c>
      <c r="E11" s="101">
        <v>4</v>
      </c>
      <c r="F11" s="101">
        <v>4</v>
      </c>
    </row>
    <row r="12" spans="1:6" ht="18.75" customHeight="1">
      <c r="A12" s="275" t="s">
        <v>309</v>
      </c>
      <c r="B12" s="275"/>
      <c r="C12" s="97"/>
      <c r="D12" s="95">
        <f>SUM(D13:D21)</f>
        <v>1301113</v>
      </c>
      <c r="E12" s="95">
        <f>SUM(E20)</f>
        <v>3540579.33</v>
      </c>
      <c r="F12" s="95">
        <f>SUM(E12/D12)*100</f>
        <v>272.1192801855027</v>
      </c>
    </row>
    <row r="13" spans="1:6" ht="18.75" customHeight="1">
      <c r="A13" s="97" t="s">
        <v>289</v>
      </c>
      <c r="B13" s="98" t="s">
        <v>308</v>
      </c>
      <c r="C13" s="97" t="s">
        <v>306</v>
      </c>
      <c r="D13" s="96">
        <v>0</v>
      </c>
      <c r="E13" s="96">
        <v>0</v>
      </c>
      <c r="F13" s="95">
        <v>0</v>
      </c>
    </row>
    <row r="14" spans="1:6" ht="18.75" customHeight="1">
      <c r="A14" s="97" t="s">
        <v>287</v>
      </c>
      <c r="B14" s="98" t="s">
        <v>307</v>
      </c>
      <c r="C14" s="97" t="s">
        <v>306</v>
      </c>
      <c r="D14" s="96">
        <v>0</v>
      </c>
      <c r="E14" s="96">
        <v>0</v>
      </c>
      <c r="F14" s="95">
        <v>0</v>
      </c>
    </row>
    <row r="15" spans="1:6" ht="28.5" customHeight="1">
      <c r="A15" s="97" t="s">
        <v>284</v>
      </c>
      <c r="B15" s="99" t="s">
        <v>305</v>
      </c>
      <c r="C15" s="97" t="s">
        <v>304</v>
      </c>
      <c r="D15" s="96">
        <v>0</v>
      </c>
      <c r="E15" s="96">
        <v>0</v>
      </c>
      <c r="F15" s="95">
        <v>0</v>
      </c>
    </row>
    <row r="16" spans="1:6" ht="18.75" customHeight="1">
      <c r="A16" s="97" t="s">
        <v>281</v>
      </c>
      <c r="B16" s="98" t="s">
        <v>303</v>
      </c>
      <c r="C16" s="97" t="s">
        <v>302</v>
      </c>
      <c r="D16" s="96">
        <v>0</v>
      </c>
      <c r="E16" s="96">
        <v>0</v>
      </c>
      <c r="F16" s="95">
        <v>0</v>
      </c>
    </row>
    <row r="17" spans="1:6" ht="18.75" customHeight="1">
      <c r="A17" s="97" t="s">
        <v>278</v>
      </c>
      <c r="B17" s="98" t="s">
        <v>301</v>
      </c>
      <c r="C17" s="97" t="s">
        <v>300</v>
      </c>
      <c r="D17" s="96">
        <v>0</v>
      </c>
      <c r="E17" s="96">
        <v>0</v>
      </c>
      <c r="F17" s="95">
        <v>0</v>
      </c>
    </row>
    <row r="18" spans="1:6" ht="18.75" customHeight="1">
      <c r="A18" s="97" t="s">
        <v>275</v>
      </c>
      <c r="B18" s="98" t="s">
        <v>299</v>
      </c>
      <c r="C18" s="97" t="s">
        <v>298</v>
      </c>
      <c r="D18" s="96">
        <v>0</v>
      </c>
      <c r="E18" s="96">
        <v>0</v>
      </c>
      <c r="F18" s="95">
        <v>0</v>
      </c>
    </row>
    <row r="19" spans="1:6" ht="18.75" customHeight="1">
      <c r="A19" s="97" t="s">
        <v>272</v>
      </c>
      <c r="B19" s="98" t="s">
        <v>297</v>
      </c>
      <c r="C19" s="97" t="s">
        <v>296</v>
      </c>
      <c r="D19" s="96">
        <v>0</v>
      </c>
      <c r="E19" s="96">
        <v>0</v>
      </c>
      <c r="F19" s="95">
        <v>0</v>
      </c>
    </row>
    <row r="20" spans="1:6" ht="18.75" customHeight="1">
      <c r="A20" s="97" t="s">
        <v>295</v>
      </c>
      <c r="B20" s="98" t="s">
        <v>294</v>
      </c>
      <c r="C20" s="97" t="s">
        <v>293</v>
      </c>
      <c r="D20" s="96">
        <v>1301113</v>
      </c>
      <c r="E20" s="96">
        <v>3540579.33</v>
      </c>
      <c r="F20" s="96">
        <f>SUM(E20/D20)*100</f>
        <v>272.1192801855027</v>
      </c>
    </row>
    <row r="21" spans="1:6" ht="18.75" customHeight="1">
      <c r="A21" s="97" t="s">
        <v>292</v>
      </c>
      <c r="B21" s="98" t="s">
        <v>291</v>
      </c>
      <c r="C21" s="97" t="s">
        <v>276</v>
      </c>
      <c r="D21" s="96">
        <v>0</v>
      </c>
      <c r="E21" s="96">
        <v>0</v>
      </c>
      <c r="F21" s="95">
        <v>0</v>
      </c>
    </row>
    <row r="22" spans="1:6" ht="18.75" customHeight="1">
      <c r="A22" s="275" t="s">
        <v>290</v>
      </c>
      <c r="B22" s="275"/>
      <c r="C22" s="97"/>
      <c r="D22" s="95">
        <f>SUM(D23:D29)</f>
        <v>499992</v>
      </c>
      <c r="E22" s="95">
        <f>SUM(E23)</f>
        <v>249996</v>
      </c>
      <c r="F22" s="95">
        <f>SUM(E22/D22)*100</f>
        <v>50</v>
      </c>
    </row>
    <row r="23" spans="1:6" ht="18.75" customHeight="1">
      <c r="A23" s="97" t="s">
        <v>289</v>
      </c>
      <c r="B23" s="98" t="s">
        <v>288</v>
      </c>
      <c r="C23" s="97" t="s">
        <v>285</v>
      </c>
      <c r="D23" s="96">
        <v>499992</v>
      </c>
      <c r="E23" s="96">
        <v>249996</v>
      </c>
      <c r="F23" s="96">
        <f>SUM(E23/D23)*100</f>
        <v>50</v>
      </c>
    </row>
    <row r="24" spans="1:6" ht="18.75" customHeight="1">
      <c r="A24" s="97" t="s">
        <v>287</v>
      </c>
      <c r="B24" s="98" t="s">
        <v>286</v>
      </c>
      <c r="C24" s="97" t="s">
        <v>285</v>
      </c>
      <c r="D24" s="96">
        <v>0</v>
      </c>
      <c r="E24" s="96">
        <v>0</v>
      </c>
      <c r="F24" s="95">
        <v>0</v>
      </c>
    </row>
    <row r="25" spans="1:6" ht="38.25">
      <c r="A25" s="97" t="s">
        <v>284</v>
      </c>
      <c r="B25" s="99" t="s">
        <v>283</v>
      </c>
      <c r="C25" s="97" t="s">
        <v>282</v>
      </c>
      <c r="D25" s="96">
        <v>0</v>
      </c>
      <c r="E25" s="96">
        <v>0</v>
      </c>
      <c r="F25" s="95">
        <v>0</v>
      </c>
    </row>
    <row r="26" spans="1:6" ht="18.75" customHeight="1">
      <c r="A26" s="97" t="s">
        <v>281</v>
      </c>
      <c r="B26" s="98" t="s">
        <v>280</v>
      </c>
      <c r="C26" s="97" t="s">
        <v>279</v>
      </c>
      <c r="D26" s="96">
        <v>0</v>
      </c>
      <c r="E26" s="96">
        <v>0</v>
      </c>
      <c r="F26" s="95">
        <v>0</v>
      </c>
    </row>
    <row r="27" spans="1:6" ht="18.75" customHeight="1">
      <c r="A27" s="97" t="s">
        <v>278</v>
      </c>
      <c r="B27" s="98" t="s">
        <v>277</v>
      </c>
      <c r="C27" s="97" t="s">
        <v>276</v>
      </c>
      <c r="D27" s="96">
        <v>0</v>
      </c>
      <c r="E27" s="96">
        <v>0</v>
      </c>
      <c r="F27" s="95">
        <v>0</v>
      </c>
    </row>
    <row r="28" spans="1:6" ht="27" customHeight="1">
      <c r="A28" s="97" t="s">
        <v>275</v>
      </c>
      <c r="B28" s="99" t="s">
        <v>274</v>
      </c>
      <c r="C28" s="97" t="s">
        <v>273</v>
      </c>
      <c r="D28" s="96">
        <v>0</v>
      </c>
      <c r="E28" s="96">
        <v>0</v>
      </c>
      <c r="F28" s="95">
        <v>0</v>
      </c>
    </row>
    <row r="29" spans="1:6" ht="18.75" customHeight="1">
      <c r="A29" s="97" t="s">
        <v>272</v>
      </c>
      <c r="B29" s="98" t="s">
        <v>271</v>
      </c>
      <c r="C29" s="97" t="s">
        <v>270</v>
      </c>
      <c r="D29" s="96">
        <v>0</v>
      </c>
      <c r="E29" s="96">
        <v>0</v>
      </c>
      <c r="F29" s="95">
        <v>0</v>
      </c>
    </row>
    <row r="30" spans="1:6" ht="7.5" customHeight="1">
      <c r="A30" s="94"/>
      <c r="B30" s="93"/>
      <c r="C30" s="93"/>
      <c r="D30" s="93"/>
      <c r="E30" s="92"/>
      <c r="F30" s="92"/>
    </row>
    <row r="31" spans="1:6" ht="14.25">
      <c r="A31" s="91"/>
      <c r="B31" s="90"/>
      <c r="C31" s="90"/>
      <c r="D31" s="90"/>
      <c r="E31" s="89"/>
      <c r="F31" s="89"/>
    </row>
    <row r="32" spans="1:6" ht="14.25">
      <c r="A32" s="276"/>
      <c r="B32" s="276"/>
      <c r="C32" s="276"/>
      <c r="D32" s="276"/>
      <c r="E32" s="276"/>
      <c r="F32" s="276"/>
    </row>
    <row r="33" spans="1:6" ht="22.5" customHeight="1">
      <c r="A33" s="276"/>
      <c r="B33" s="276"/>
      <c r="C33" s="276"/>
      <c r="D33" s="276"/>
      <c r="E33" s="276"/>
      <c r="F33" s="276"/>
    </row>
  </sheetData>
  <sheetProtection/>
  <mergeCells count="12">
    <mergeCell ref="E8:E10"/>
    <mergeCell ref="F8:F10"/>
    <mergeCell ref="A12:B12"/>
    <mergeCell ref="A22:B22"/>
    <mergeCell ref="A32:F33"/>
    <mergeCell ref="A5:F5"/>
    <mergeCell ref="A6:F6"/>
    <mergeCell ref="A7:F7"/>
    <mergeCell ref="A8:A10"/>
    <mergeCell ref="B8:B10"/>
    <mergeCell ref="C8:C10"/>
    <mergeCell ref="D8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Roman,Normalny"&amp;8Załącznik Nr 3
do Informacji o przebiegu wykonania budżetu
Powiatu Opatowskiego za I półrocze 2012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showGridLines="0" workbookViewId="0" topLeftCell="A1">
      <pane ySplit="645" topLeftCell="A22" activePane="bottomLeft" state="split"/>
      <selection pane="topLeft" activeCell="D40" sqref="D40"/>
      <selection pane="bottomLeft" activeCell="Y18" sqref="Y18"/>
    </sheetView>
  </sheetViews>
  <sheetFormatPr defaultColWidth="9.33203125" defaultRowHeight="12.75"/>
  <cols>
    <col min="1" max="1" width="5.83203125" style="45" customWidth="1"/>
    <col min="2" max="2" width="6.83203125" style="45" customWidth="1"/>
    <col min="3" max="3" width="6.16015625" style="45" customWidth="1"/>
    <col min="4" max="4" width="12.66015625" style="45" customWidth="1"/>
    <col min="5" max="5" width="13.16015625" style="45" customWidth="1"/>
    <col min="6" max="6" width="9.16015625" style="45" customWidth="1"/>
    <col min="7" max="7" width="12.33203125" style="45" customWidth="1"/>
    <col min="8" max="8" width="12.83203125" style="45" customWidth="1"/>
    <col min="9" max="9" width="8.5" style="45" customWidth="1"/>
    <col min="10" max="11" width="12.66015625" style="45" customWidth="1"/>
    <col min="12" max="12" width="11.83203125" style="45" customWidth="1"/>
    <col min="13" max="13" width="11.33203125" style="45" customWidth="1"/>
    <col min="14" max="14" width="11.5" style="45" customWidth="1"/>
    <col min="15" max="15" width="11.83203125" style="45" customWidth="1"/>
    <col min="16" max="16" width="11" style="45" customWidth="1"/>
    <col min="17" max="18" width="11.16015625" style="45" customWidth="1"/>
    <col min="19" max="19" width="6.66015625" style="45" customWidth="1"/>
    <col min="20" max="16384" width="9.33203125" style="45" customWidth="1"/>
  </cols>
  <sheetData>
    <row r="1" spans="17:20" ht="10.5">
      <c r="Q1" s="289"/>
      <c r="R1" s="290"/>
      <c r="S1" s="104"/>
      <c r="T1" s="104"/>
    </row>
    <row r="2" spans="17:20" ht="10.5">
      <c r="Q2" s="289"/>
      <c r="R2" s="290"/>
      <c r="S2" s="290"/>
      <c r="T2" s="290"/>
    </row>
    <row r="3" spans="17:20" ht="10.5">
      <c r="Q3" s="289"/>
      <c r="R3" s="290"/>
      <c r="S3" s="290"/>
      <c r="T3" s="290"/>
    </row>
    <row r="5" spans="1:19" ht="9.75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</row>
    <row r="6" spans="1:19" ht="9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ht="15.75">
      <c r="A7" s="274" t="s">
        <v>324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1:19" ht="10.5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</row>
    <row r="9" spans="1:19" ht="10.5" thickBot="1">
      <c r="A9" s="273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</row>
    <row r="10" spans="1:19" ht="14.25" customHeight="1">
      <c r="A10" s="263" t="s">
        <v>0</v>
      </c>
      <c r="B10" s="255" t="s">
        <v>1</v>
      </c>
      <c r="C10" s="294" t="s">
        <v>2</v>
      </c>
      <c r="D10" s="255" t="s">
        <v>323</v>
      </c>
      <c r="E10" s="244" t="s">
        <v>322</v>
      </c>
      <c r="F10" s="303" t="s">
        <v>155</v>
      </c>
      <c r="G10" s="255" t="s">
        <v>321</v>
      </c>
      <c r="H10" s="244" t="s">
        <v>320</v>
      </c>
      <c r="I10" s="247" t="s">
        <v>155</v>
      </c>
      <c r="J10" s="254" t="s">
        <v>267</v>
      </c>
      <c r="K10" s="255"/>
      <c r="L10" s="255"/>
      <c r="M10" s="255"/>
      <c r="N10" s="255"/>
      <c r="O10" s="255"/>
      <c r="P10" s="255"/>
      <c r="Q10" s="255"/>
      <c r="R10" s="255"/>
      <c r="S10" s="256"/>
    </row>
    <row r="11" spans="1:19" ht="9.75" customHeight="1">
      <c r="A11" s="264"/>
      <c r="B11" s="257"/>
      <c r="C11" s="295"/>
      <c r="D11" s="257"/>
      <c r="E11" s="295"/>
      <c r="F11" s="304"/>
      <c r="G11" s="257"/>
      <c r="H11" s="245"/>
      <c r="I11" s="248"/>
      <c r="J11" s="252" t="s">
        <v>266</v>
      </c>
      <c r="K11" s="257" t="s">
        <v>319</v>
      </c>
      <c r="L11" s="257"/>
      <c r="M11" s="257"/>
      <c r="N11" s="257"/>
      <c r="O11" s="257"/>
      <c r="P11" s="257" t="s">
        <v>265</v>
      </c>
      <c r="Q11" s="257" t="s">
        <v>260</v>
      </c>
      <c r="R11" s="257"/>
      <c r="S11" s="266"/>
    </row>
    <row r="12" spans="1:19" ht="8.25" customHeight="1">
      <c r="A12" s="264"/>
      <c r="B12" s="257"/>
      <c r="C12" s="295"/>
      <c r="D12" s="257"/>
      <c r="E12" s="295"/>
      <c r="F12" s="304"/>
      <c r="G12" s="257"/>
      <c r="H12" s="245"/>
      <c r="I12" s="248"/>
      <c r="J12" s="252"/>
      <c r="K12" s="257"/>
      <c r="L12" s="257"/>
      <c r="M12" s="257"/>
      <c r="N12" s="257"/>
      <c r="O12" s="257"/>
      <c r="P12" s="257"/>
      <c r="Q12" s="257" t="s">
        <v>264</v>
      </c>
      <c r="R12" s="259" t="s">
        <v>263</v>
      </c>
      <c r="S12" s="260" t="s">
        <v>262</v>
      </c>
    </row>
    <row r="13" spans="1:19" ht="11.25" customHeight="1">
      <c r="A13" s="264"/>
      <c r="B13" s="257"/>
      <c r="C13" s="295"/>
      <c r="D13" s="257"/>
      <c r="E13" s="295"/>
      <c r="F13" s="304"/>
      <c r="G13" s="257"/>
      <c r="H13" s="245"/>
      <c r="I13" s="248"/>
      <c r="J13" s="252"/>
      <c r="K13" s="257" t="s">
        <v>318</v>
      </c>
      <c r="L13" s="257"/>
      <c r="M13" s="257" t="s">
        <v>317</v>
      </c>
      <c r="N13" s="257" t="s">
        <v>316</v>
      </c>
      <c r="O13" s="257" t="s">
        <v>315</v>
      </c>
      <c r="P13" s="257"/>
      <c r="Q13" s="257"/>
      <c r="R13" s="259"/>
      <c r="S13" s="260"/>
    </row>
    <row r="14" spans="1:19" ht="43.5" customHeight="1">
      <c r="A14" s="264"/>
      <c r="B14" s="257"/>
      <c r="C14" s="295"/>
      <c r="D14" s="257"/>
      <c r="E14" s="295"/>
      <c r="F14" s="304"/>
      <c r="G14" s="257"/>
      <c r="H14" s="245"/>
      <c r="I14" s="248"/>
      <c r="J14" s="252"/>
      <c r="K14" s="257"/>
      <c r="L14" s="257"/>
      <c r="M14" s="257"/>
      <c r="N14" s="257"/>
      <c r="O14" s="257"/>
      <c r="P14" s="257"/>
      <c r="Q14" s="257"/>
      <c r="R14" s="259" t="s">
        <v>254</v>
      </c>
      <c r="S14" s="260"/>
    </row>
    <row r="15" spans="1:19" ht="72" customHeight="1" thickBot="1">
      <c r="A15" s="265"/>
      <c r="B15" s="258"/>
      <c r="C15" s="296"/>
      <c r="D15" s="258"/>
      <c r="E15" s="296"/>
      <c r="F15" s="305"/>
      <c r="G15" s="258"/>
      <c r="H15" s="246"/>
      <c r="I15" s="249"/>
      <c r="J15" s="253"/>
      <c r="K15" s="85" t="s">
        <v>253</v>
      </c>
      <c r="L15" s="85" t="s">
        <v>252</v>
      </c>
      <c r="M15" s="258"/>
      <c r="N15" s="258"/>
      <c r="O15" s="258"/>
      <c r="P15" s="258"/>
      <c r="Q15" s="258"/>
      <c r="R15" s="267"/>
      <c r="S15" s="261"/>
    </row>
    <row r="16" spans="1:19" s="147" customFormat="1" ht="20.25" customHeight="1" thickBot="1">
      <c r="A16" s="151" t="s">
        <v>4</v>
      </c>
      <c r="B16" s="150" t="s">
        <v>5</v>
      </c>
      <c r="C16" s="150" t="s">
        <v>6</v>
      </c>
      <c r="D16" s="150" t="s">
        <v>7</v>
      </c>
      <c r="E16" s="150" t="s">
        <v>251</v>
      </c>
      <c r="F16" s="149" t="s">
        <v>250</v>
      </c>
      <c r="G16" s="152" t="s">
        <v>249</v>
      </c>
      <c r="H16" s="150" t="s">
        <v>248</v>
      </c>
      <c r="I16" s="149" t="s">
        <v>247</v>
      </c>
      <c r="J16" s="151" t="s">
        <v>246</v>
      </c>
      <c r="K16" s="150" t="s">
        <v>245</v>
      </c>
      <c r="L16" s="150" t="s">
        <v>244</v>
      </c>
      <c r="M16" s="150" t="s">
        <v>243</v>
      </c>
      <c r="N16" s="150" t="s">
        <v>242</v>
      </c>
      <c r="O16" s="150" t="s">
        <v>241</v>
      </c>
      <c r="P16" s="150" t="s">
        <v>240</v>
      </c>
      <c r="Q16" s="150" t="s">
        <v>239</v>
      </c>
      <c r="R16" s="149" t="s">
        <v>238</v>
      </c>
      <c r="S16" s="148" t="s">
        <v>237</v>
      </c>
    </row>
    <row r="17" spans="1:19" s="119" customFormat="1" ht="26.25" customHeight="1">
      <c r="A17" s="286" t="s">
        <v>9</v>
      </c>
      <c r="B17" s="125"/>
      <c r="C17" s="125"/>
      <c r="D17" s="122">
        <f>SUM(D19:D21)</f>
        <v>968364</v>
      </c>
      <c r="E17" s="122">
        <f>SUM(E19:E21)</f>
        <v>336026</v>
      </c>
      <c r="F17" s="124">
        <f aca="true" t="shared" si="0" ref="F17:F37">SUM(E17/D17)*100</f>
        <v>34.700381261591716</v>
      </c>
      <c r="G17" s="122">
        <f>SUM(G19:G21)</f>
        <v>968364</v>
      </c>
      <c r="H17" s="122">
        <f>SUM(H19:H21)</f>
        <v>236645.47999999998</v>
      </c>
      <c r="I17" s="122">
        <f aca="true" t="shared" si="1" ref="I17:I37">SUM(H17/G17)*100</f>
        <v>24.437657740271217</v>
      </c>
      <c r="J17" s="122">
        <f>SUM(J19:J21)</f>
        <v>51983.479999999996</v>
      </c>
      <c r="K17" s="122">
        <f>SUM(K19)</f>
        <v>0</v>
      </c>
      <c r="L17" s="122">
        <f>SUM(L19:L21)</f>
        <v>51983.479999999996</v>
      </c>
      <c r="M17" s="122">
        <f>SUM(M19)</f>
        <v>0</v>
      </c>
      <c r="N17" s="122">
        <f>SUM(N19)</f>
        <v>0</v>
      </c>
      <c r="O17" s="122">
        <f>SUM(O19:O21)</f>
        <v>184662</v>
      </c>
      <c r="P17" s="122">
        <f aca="true" t="shared" si="2" ref="P17:S18">SUM(P19)</f>
        <v>0</v>
      </c>
      <c r="Q17" s="122">
        <f t="shared" si="2"/>
        <v>0</v>
      </c>
      <c r="R17" s="122">
        <f t="shared" si="2"/>
        <v>0</v>
      </c>
      <c r="S17" s="146">
        <f t="shared" si="2"/>
        <v>0</v>
      </c>
    </row>
    <row r="18" spans="1:19" s="119" customFormat="1" ht="26.25" customHeight="1">
      <c r="A18" s="287"/>
      <c r="B18" s="308" t="s">
        <v>12</v>
      </c>
      <c r="C18" s="125"/>
      <c r="D18" s="131">
        <f>SUM(D19:D20)</f>
        <v>917000</v>
      </c>
      <c r="E18" s="131">
        <f>SUM(E19:E20)</f>
        <v>284662</v>
      </c>
      <c r="F18" s="132">
        <f t="shared" si="0"/>
        <v>31.042748091603052</v>
      </c>
      <c r="G18" s="131">
        <f>SUM(G19:G20)</f>
        <v>917000</v>
      </c>
      <c r="H18" s="131">
        <f>SUM(H19:H20)</f>
        <v>185281.56</v>
      </c>
      <c r="I18" s="131">
        <f t="shared" si="1"/>
        <v>20.205186477644492</v>
      </c>
      <c r="J18" s="131">
        <f>SUM(J19:J20)</f>
        <v>619.56</v>
      </c>
      <c r="K18" s="131">
        <f>SUM(K20)</f>
        <v>0</v>
      </c>
      <c r="L18" s="131">
        <f>SUM(L19:L20)</f>
        <v>619.56</v>
      </c>
      <c r="M18" s="131">
        <f>SUM(M20)</f>
        <v>0</v>
      </c>
      <c r="N18" s="131">
        <f>SUM(N20)</f>
        <v>0</v>
      </c>
      <c r="O18" s="131">
        <f>SUM(O19:O20)</f>
        <v>184662</v>
      </c>
      <c r="P18" s="131">
        <f t="shared" si="2"/>
        <v>0</v>
      </c>
      <c r="Q18" s="131">
        <f t="shared" si="2"/>
        <v>0</v>
      </c>
      <c r="R18" s="131">
        <f t="shared" si="2"/>
        <v>0</v>
      </c>
      <c r="S18" s="145">
        <f t="shared" si="2"/>
        <v>0</v>
      </c>
    </row>
    <row r="19" spans="1:19" s="104" customFormat="1" ht="35.25" customHeight="1">
      <c r="A19" s="288"/>
      <c r="B19" s="309"/>
      <c r="C19" s="58">
        <v>2110</v>
      </c>
      <c r="D19" s="143">
        <v>544000</v>
      </c>
      <c r="E19" s="133">
        <v>100000</v>
      </c>
      <c r="F19" s="132">
        <f t="shared" si="0"/>
        <v>18.38235294117647</v>
      </c>
      <c r="G19" s="129">
        <v>544000</v>
      </c>
      <c r="H19" s="130">
        <v>619.56</v>
      </c>
      <c r="I19" s="131">
        <f t="shared" si="1"/>
        <v>0.11388970588235292</v>
      </c>
      <c r="J19" s="130">
        <v>619.56</v>
      </c>
      <c r="K19" s="130">
        <v>0</v>
      </c>
      <c r="L19" s="130">
        <v>619.56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29">
        <v>0</v>
      </c>
      <c r="S19" s="110">
        <v>0</v>
      </c>
    </row>
    <row r="20" spans="1:19" s="104" customFormat="1" ht="35.25" customHeight="1">
      <c r="A20" s="134"/>
      <c r="B20" s="310"/>
      <c r="C20" s="58">
        <v>2119</v>
      </c>
      <c r="D20" s="143">
        <v>373000</v>
      </c>
      <c r="E20" s="133">
        <v>184662</v>
      </c>
      <c r="F20" s="132">
        <f t="shared" si="0"/>
        <v>49.507238605898124</v>
      </c>
      <c r="G20" s="129">
        <v>373000</v>
      </c>
      <c r="H20" s="130">
        <v>184662</v>
      </c>
      <c r="I20" s="131">
        <f t="shared" si="1"/>
        <v>49.507238605898124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184662</v>
      </c>
      <c r="P20" s="130">
        <v>0</v>
      </c>
      <c r="Q20" s="130">
        <v>0</v>
      </c>
      <c r="R20" s="129">
        <v>0</v>
      </c>
      <c r="S20" s="110">
        <v>0</v>
      </c>
    </row>
    <row r="21" spans="1:19" s="104" customFormat="1" ht="35.25" customHeight="1">
      <c r="A21" s="134"/>
      <c r="B21" s="144" t="s">
        <v>168</v>
      </c>
      <c r="C21" s="125" t="s">
        <v>14</v>
      </c>
      <c r="D21" s="143">
        <v>51364</v>
      </c>
      <c r="E21" s="133">
        <v>51364</v>
      </c>
      <c r="F21" s="132">
        <f t="shared" si="0"/>
        <v>100</v>
      </c>
      <c r="G21" s="129">
        <v>51364</v>
      </c>
      <c r="H21" s="130">
        <v>51363.92</v>
      </c>
      <c r="I21" s="130">
        <f t="shared" si="1"/>
        <v>99.99984424889027</v>
      </c>
      <c r="J21" s="130">
        <v>51363.92</v>
      </c>
      <c r="K21" s="130">
        <v>0</v>
      </c>
      <c r="L21" s="130">
        <v>51363.92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11">
        <v>0</v>
      </c>
      <c r="S21" s="110">
        <v>0</v>
      </c>
    </row>
    <row r="22" spans="1:19" s="119" customFormat="1" ht="30.75" customHeight="1">
      <c r="A22" s="292" t="s">
        <v>36</v>
      </c>
      <c r="B22" s="306" t="s">
        <v>38</v>
      </c>
      <c r="C22" s="125"/>
      <c r="D22" s="141">
        <f>SUM(D23)</f>
        <v>20000</v>
      </c>
      <c r="E22" s="141">
        <f>SUM(E23)</f>
        <v>10002</v>
      </c>
      <c r="F22" s="142">
        <f t="shared" si="0"/>
        <v>50.01</v>
      </c>
      <c r="G22" s="141">
        <f>SUM(G23)</f>
        <v>20000</v>
      </c>
      <c r="H22" s="141">
        <f>SUM(H23)</f>
        <v>4875.6</v>
      </c>
      <c r="I22" s="122">
        <f t="shared" si="1"/>
        <v>24.378000000000004</v>
      </c>
      <c r="J22" s="121">
        <f>SUM(K22:L22)</f>
        <v>4875.6</v>
      </c>
      <c r="K22" s="121">
        <f aca="true" t="shared" si="3" ref="K22:Q22">SUM(K23)</f>
        <v>1968</v>
      </c>
      <c r="L22" s="121">
        <f t="shared" si="3"/>
        <v>2907.6</v>
      </c>
      <c r="M22" s="121">
        <f t="shared" si="3"/>
        <v>0</v>
      </c>
      <c r="N22" s="121">
        <f t="shared" si="3"/>
        <v>0</v>
      </c>
      <c r="O22" s="121">
        <f t="shared" si="3"/>
        <v>0</v>
      </c>
      <c r="P22" s="121">
        <f t="shared" si="3"/>
        <v>0</v>
      </c>
      <c r="Q22" s="121">
        <f t="shared" si="3"/>
        <v>0</v>
      </c>
      <c r="R22" s="129">
        <v>0</v>
      </c>
      <c r="S22" s="110">
        <v>0</v>
      </c>
    </row>
    <row r="23" spans="1:19" s="104" customFormat="1" ht="33" customHeight="1">
      <c r="A23" s="293"/>
      <c r="B23" s="307"/>
      <c r="C23" s="140" t="s">
        <v>14</v>
      </c>
      <c r="D23" s="139">
        <v>20000</v>
      </c>
      <c r="E23" s="139">
        <v>10002</v>
      </c>
      <c r="F23" s="139">
        <f t="shared" si="0"/>
        <v>50.01</v>
      </c>
      <c r="G23" s="138">
        <v>20000</v>
      </c>
      <c r="H23" s="130">
        <v>4875.6</v>
      </c>
      <c r="I23" s="131">
        <f t="shared" si="1"/>
        <v>24.378000000000004</v>
      </c>
      <c r="J23" s="130">
        <v>4875.6</v>
      </c>
      <c r="K23" s="130">
        <v>1968</v>
      </c>
      <c r="L23" s="130">
        <v>2907.6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29">
        <v>0</v>
      </c>
      <c r="S23" s="128">
        <v>0</v>
      </c>
    </row>
    <row r="24" spans="1:19" s="119" customFormat="1" ht="24.75" customHeight="1">
      <c r="A24" s="292" t="s">
        <v>40</v>
      </c>
      <c r="B24" s="125"/>
      <c r="C24" s="125"/>
      <c r="D24" s="122">
        <f>SUM(D25:D27)</f>
        <v>294000</v>
      </c>
      <c r="E24" s="122">
        <f>SUM(E25:E27)</f>
        <v>157000</v>
      </c>
      <c r="F24" s="137">
        <f t="shared" si="0"/>
        <v>53.40136054421769</v>
      </c>
      <c r="G24" s="122">
        <f>SUM(G25:G27)</f>
        <v>294000</v>
      </c>
      <c r="H24" s="122">
        <f>SUM(H25:H27)</f>
        <v>129040.46</v>
      </c>
      <c r="I24" s="122">
        <f t="shared" si="1"/>
        <v>43.89131292517007</v>
      </c>
      <c r="J24" s="121">
        <f>SUM(K24:L24)</f>
        <v>129040.45999999999</v>
      </c>
      <c r="K24" s="121">
        <f aca="true" t="shared" si="4" ref="K24:S24">SUM(K25:K27)</f>
        <v>109253.54</v>
      </c>
      <c r="L24" s="121">
        <f t="shared" si="4"/>
        <v>19786.92</v>
      </c>
      <c r="M24" s="121">
        <f t="shared" si="4"/>
        <v>0</v>
      </c>
      <c r="N24" s="121">
        <f t="shared" si="4"/>
        <v>0</v>
      </c>
      <c r="O24" s="121">
        <f t="shared" si="4"/>
        <v>0</v>
      </c>
      <c r="P24" s="121">
        <f t="shared" si="4"/>
        <v>0</v>
      </c>
      <c r="Q24" s="121">
        <f t="shared" si="4"/>
        <v>0</v>
      </c>
      <c r="R24" s="121">
        <f t="shared" si="4"/>
        <v>0</v>
      </c>
      <c r="S24" s="120">
        <f t="shared" si="4"/>
        <v>0</v>
      </c>
    </row>
    <row r="25" spans="1:19" s="104" customFormat="1" ht="37.5" customHeight="1">
      <c r="A25" s="288"/>
      <c r="B25" s="125" t="s">
        <v>42</v>
      </c>
      <c r="C25" s="125" t="s">
        <v>14</v>
      </c>
      <c r="D25" s="133">
        <v>30000</v>
      </c>
      <c r="E25" s="133">
        <v>15000</v>
      </c>
      <c r="F25" s="132">
        <f t="shared" si="0"/>
        <v>50</v>
      </c>
      <c r="G25" s="129">
        <v>30000</v>
      </c>
      <c r="H25" s="130">
        <v>600</v>
      </c>
      <c r="I25" s="131">
        <f t="shared" si="1"/>
        <v>2</v>
      </c>
      <c r="J25" s="130">
        <v>600</v>
      </c>
      <c r="K25" s="130">
        <v>0</v>
      </c>
      <c r="L25" s="130">
        <v>600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6">
        <v>0</v>
      </c>
      <c r="S25" s="128">
        <v>0</v>
      </c>
    </row>
    <row r="26" spans="1:19" s="104" customFormat="1" ht="31.5" customHeight="1">
      <c r="A26" s="288"/>
      <c r="B26" s="125" t="s">
        <v>46</v>
      </c>
      <c r="C26" s="125" t="s">
        <v>14</v>
      </c>
      <c r="D26" s="133">
        <v>5000</v>
      </c>
      <c r="E26" s="133">
        <v>2500</v>
      </c>
      <c r="F26" s="132">
        <f t="shared" si="0"/>
        <v>50</v>
      </c>
      <c r="G26" s="129">
        <v>5000</v>
      </c>
      <c r="H26" s="130">
        <v>600</v>
      </c>
      <c r="I26" s="131">
        <f t="shared" si="1"/>
        <v>12</v>
      </c>
      <c r="J26" s="130">
        <v>600</v>
      </c>
      <c r="K26" s="130">
        <v>0</v>
      </c>
      <c r="L26" s="130">
        <v>600</v>
      </c>
      <c r="M26" s="130">
        <v>0</v>
      </c>
      <c r="N26" s="130">
        <v>0</v>
      </c>
      <c r="O26" s="130">
        <v>0</v>
      </c>
      <c r="P26" s="130">
        <f>SUM(Q26)</f>
        <v>0</v>
      </c>
      <c r="Q26" s="130">
        <v>0</v>
      </c>
      <c r="R26" s="129">
        <v>0</v>
      </c>
      <c r="S26" s="128">
        <v>0</v>
      </c>
    </row>
    <row r="27" spans="1:19" s="104" customFormat="1" ht="29.25" customHeight="1">
      <c r="A27" s="288"/>
      <c r="B27" s="125" t="s">
        <v>48</v>
      </c>
      <c r="C27" s="125" t="s">
        <v>14</v>
      </c>
      <c r="D27" s="133">
        <v>259000</v>
      </c>
      <c r="E27" s="133">
        <v>139500</v>
      </c>
      <c r="F27" s="132">
        <f t="shared" si="0"/>
        <v>53.861003861003866</v>
      </c>
      <c r="G27" s="129">
        <v>259000</v>
      </c>
      <c r="H27" s="130">
        <v>127840.46</v>
      </c>
      <c r="I27" s="131">
        <f t="shared" si="1"/>
        <v>49.359250965250965</v>
      </c>
      <c r="J27" s="130">
        <v>127840.46</v>
      </c>
      <c r="K27" s="130">
        <v>109253.54</v>
      </c>
      <c r="L27" s="130">
        <v>18586.92</v>
      </c>
      <c r="M27" s="130">
        <v>0</v>
      </c>
      <c r="N27" s="130">
        <v>0</v>
      </c>
      <c r="O27" s="130">
        <v>0</v>
      </c>
      <c r="P27" s="130">
        <f>SUM(Q27)</f>
        <v>0</v>
      </c>
      <c r="Q27" s="130">
        <v>0</v>
      </c>
      <c r="R27" s="129">
        <v>0</v>
      </c>
      <c r="S27" s="128">
        <v>0</v>
      </c>
    </row>
    <row r="28" spans="1:19" s="119" customFormat="1" ht="23.25" customHeight="1">
      <c r="A28" s="135" t="s">
        <v>50</v>
      </c>
      <c r="B28" s="125"/>
      <c r="C28" s="125"/>
      <c r="D28" s="123">
        <f>SUM(D29:D30)</f>
        <v>161658</v>
      </c>
      <c r="E28" s="123">
        <f>SUM(E29:E30)</f>
        <v>93535.44</v>
      </c>
      <c r="F28" s="124">
        <f t="shared" si="0"/>
        <v>57.86007497309134</v>
      </c>
      <c r="G28" s="123">
        <f>SUM(G29:G30)</f>
        <v>161658</v>
      </c>
      <c r="H28" s="123">
        <f>SUM(H29:H30)</f>
        <v>87755.44</v>
      </c>
      <c r="I28" s="122">
        <f t="shared" si="1"/>
        <v>54.2846255675562</v>
      </c>
      <c r="J28" s="121">
        <f>SUM(K28:L28)</f>
        <v>87755.44</v>
      </c>
      <c r="K28" s="121">
        <f aca="true" t="shared" si="5" ref="K28:S28">SUM(K29:K30)</f>
        <v>80118.92</v>
      </c>
      <c r="L28" s="121">
        <f t="shared" si="5"/>
        <v>7636.52</v>
      </c>
      <c r="M28" s="121">
        <f t="shared" si="5"/>
        <v>0</v>
      </c>
      <c r="N28" s="121">
        <f t="shared" si="5"/>
        <v>0</v>
      </c>
      <c r="O28" s="121">
        <f t="shared" si="5"/>
        <v>0</v>
      </c>
      <c r="P28" s="121">
        <f t="shared" si="5"/>
        <v>0</v>
      </c>
      <c r="Q28" s="121">
        <f t="shared" si="5"/>
        <v>0</v>
      </c>
      <c r="R28" s="121">
        <f t="shared" si="5"/>
        <v>0</v>
      </c>
      <c r="S28" s="120">
        <f t="shared" si="5"/>
        <v>0</v>
      </c>
    </row>
    <row r="29" spans="1:19" s="104" customFormat="1" ht="28.5" customHeight="1">
      <c r="A29" s="134"/>
      <c r="B29" s="125" t="s">
        <v>52</v>
      </c>
      <c r="C29" s="125" t="s">
        <v>14</v>
      </c>
      <c r="D29" s="133">
        <v>145658</v>
      </c>
      <c r="E29" s="133">
        <v>78400</v>
      </c>
      <c r="F29" s="132">
        <f t="shared" si="0"/>
        <v>53.824712683134464</v>
      </c>
      <c r="G29" s="129">
        <v>145658</v>
      </c>
      <c r="H29" s="130">
        <v>72620</v>
      </c>
      <c r="I29" s="131">
        <f t="shared" si="1"/>
        <v>49.85651320215848</v>
      </c>
      <c r="J29" s="130">
        <v>72620</v>
      </c>
      <c r="K29" s="130">
        <v>72620</v>
      </c>
      <c r="L29" s="130">
        <v>0</v>
      </c>
      <c r="M29" s="130">
        <v>0</v>
      </c>
      <c r="N29" s="130">
        <v>0</v>
      </c>
      <c r="O29" s="130">
        <v>0</v>
      </c>
      <c r="P29" s="130">
        <f>SUM(Q29)</f>
        <v>0</v>
      </c>
      <c r="Q29" s="130">
        <v>0</v>
      </c>
      <c r="R29" s="129">
        <v>0</v>
      </c>
      <c r="S29" s="128">
        <v>0</v>
      </c>
    </row>
    <row r="30" spans="1:19" s="104" customFormat="1" ht="26.25" customHeight="1">
      <c r="A30" s="134"/>
      <c r="B30" s="125" t="s">
        <v>62</v>
      </c>
      <c r="C30" s="125" t="s">
        <v>14</v>
      </c>
      <c r="D30" s="133">
        <v>16000</v>
      </c>
      <c r="E30" s="133">
        <v>15135.44</v>
      </c>
      <c r="F30" s="132">
        <f t="shared" si="0"/>
        <v>94.5965</v>
      </c>
      <c r="G30" s="129">
        <v>16000</v>
      </c>
      <c r="H30" s="130">
        <v>15135.44</v>
      </c>
      <c r="I30" s="131">
        <f t="shared" si="1"/>
        <v>94.5965</v>
      </c>
      <c r="J30" s="130">
        <v>15135.44</v>
      </c>
      <c r="K30" s="130">
        <v>7498.92</v>
      </c>
      <c r="L30" s="130">
        <v>7636.52</v>
      </c>
      <c r="M30" s="130">
        <v>0</v>
      </c>
      <c r="N30" s="130">
        <v>0</v>
      </c>
      <c r="O30" s="130">
        <v>0</v>
      </c>
      <c r="P30" s="130">
        <f>SUM(Q30)</f>
        <v>0</v>
      </c>
      <c r="Q30" s="130">
        <v>0</v>
      </c>
      <c r="R30" s="129">
        <v>0</v>
      </c>
      <c r="S30" s="128">
        <v>0</v>
      </c>
    </row>
    <row r="31" spans="1:19" s="119" customFormat="1" ht="26.25" customHeight="1">
      <c r="A31" s="297">
        <v>754</v>
      </c>
      <c r="B31" s="126"/>
      <c r="C31" s="125"/>
      <c r="D31" s="123">
        <f>SUM(D32:D32)</f>
        <v>3164053</v>
      </c>
      <c r="E31" s="123">
        <f>SUM(E32:E32)</f>
        <v>2034663</v>
      </c>
      <c r="F31" s="124">
        <f t="shared" si="0"/>
        <v>64.30559159407254</v>
      </c>
      <c r="G31" s="123">
        <f>SUM(G32:G32)</f>
        <v>3164053</v>
      </c>
      <c r="H31" s="123">
        <f>SUM(H32:H32)</f>
        <v>1692957.6</v>
      </c>
      <c r="I31" s="122">
        <f t="shared" si="1"/>
        <v>53.505981094501266</v>
      </c>
      <c r="J31" s="121">
        <f>SUM(K31:L31)</f>
        <v>1647820.78</v>
      </c>
      <c r="K31" s="121">
        <f aca="true" t="shared" si="6" ref="K31:S31">SUM(K32:K32)</f>
        <v>1494971.07</v>
      </c>
      <c r="L31" s="121">
        <f t="shared" si="6"/>
        <v>152849.71</v>
      </c>
      <c r="M31" s="121">
        <f t="shared" si="6"/>
        <v>0</v>
      </c>
      <c r="N31" s="121">
        <f t="shared" si="6"/>
        <v>45136.82</v>
      </c>
      <c r="O31" s="121">
        <f t="shared" si="6"/>
        <v>0</v>
      </c>
      <c r="P31" s="121">
        <f t="shared" si="6"/>
        <v>0</v>
      </c>
      <c r="Q31" s="121">
        <f t="shared" si="6"/>
        <v>0</v>
      </c>
      <c r="R31" s="121">
        <f t="shared" si="6"/>
        <v>0</v>
      </c>
      <c r="S31" s="120">
        <f t="shared" si="6"/>
        <v>0</v>
      </c>
    </row>
    <row r="32" spans="1:19" s="104" customFormat="1" ht="29.25" customHeight="1">
      <c r="A32" s="298"/>
      <c r="B32" s="126" t="s">
        <v>71</v>
      </c>
      <c r="C32" s="125" t="s">
        <v>14</v>
      </c>
      <c r="D32" s="133">
        <v>3164053</v>
      </c>
      <c r="E32" s="133">
        <v>2034663</v>
      </c>
      <c r="F32" s="132">
        <f t="shared" si="0"/>
        <v>64.30559159407254</v>
      </c>
      <c r="G32" s="129">
        <v>3164053</v>
      </c>
      <c r="H32" s="130">
        <v>1692957.6</v>
      </c>
      <c r="I32" s="131">
        <f t="shared" si="1"/>
        <v>53.505981094501266</v>
      </c>
      <c r="J32" s="130">
        <v>1647820.78</v>
      </c>
      <c r="K32" s="130">
        <v>1494971.07</v>
      </c>
      <c r="L32" s="130">
        <v>152849.71</v>
      </c>
      <c r="M32" s="130">
        <v>0</v>
      </c>
      <c r="N32" s="130">
        <v>45136.82</v>
      </c>
      <c r="O32" s="130">
        <v>0</v>
      </c>
      <c r="P32" s="130">
        <v>0</v>
      </c>
      <c r="Q32" s="130">
        <v>0</v>
      </c>
      <c r="R32" s="129">
        <v>0</v>
      </c>
      <c r="S32" s="128">
        <v>0</v>
      </c>
    </row>
    <row r="33" spans="1:19" s="119" customFormat="1" ht="27.75" customHeight="1">
      <c r="A33" s="297">
        <v>851</v>
      </c>
      <c r="B33" s="126"/>
      <c r="C33" s="125"/>
      <c r="D33" s="123">
        <f>SUM(D34)</f>
        <v>2995921</v>
      </c>
      <c r="E33" s="123">
        <f>SUM(E34)</f>
        <v>1497609</v>
      </c>
      <c r="F33" s="124">
        <f t="shared" si="0"/>
        <v>49.988267380882206</v>
      </c>
      <c r="G33" s="123">
        <f>SUM(G34)</f>
        <v>2995921</v>
      </c>
      <c r="H33" s="123">
        <f>SUM(H34)</f>
        <v>1497608.15</v>
      </c>
      <c r="I33" s="122">
        <f t="shared" si="1"/>
        <v>49.98823900897253</v>
      </c>
      <c r="J33" s="121">
        <f>SUM(K33:L33)</f>
        <v>1497608.15</v>
      </c>
      <c r="K33" s="121">
        <f aca="true" t="shared" si="7" ref="K33:S33">SUM(K34)</f>
        <v>0</v>
      </c>
      <c r="L33" s="121">
        <f t="shared" si="7"/>
        <v>1497608.15</v>
      </c>
      <c r="M33" s="121">
        <f t="shared" si="7"/>
        <v>0</v>
      </c>
      <c r="N33" s="121">
        <f t="shared" si="7"/>
        <v>0</v>
      </c>
      <c r="O33" s="121">
        <f t="shared" si="7"/>
        <v>0</v>
      </c>
      <c r="P33" s="121">
        <f t="shared" si="7"/>
        <v>0</v>
      </c>
      <c r="Q33" s="121">
        <f t="shared" si="7"/>
        <v>0</v>
      </c>
      <c r="R33" s="121">
        <f t="shared" si="7"/>
        <v>0</v>
      </c>
      <c r="S33" s="120">
        <f t="shared" si="7"/>
        <v>0</v>
      </c>
    </row>
    <row r="34" spans="1:19" s="104" customFormat="1" ht="35.25" customHeight="1">
      <c r="A34" s="299"/>
      <c r="B34" s="126" t="s">
        <v>109</v>
      </c>
      <c r="C34" s="125" t="s">
        <v>14</v>
      </c>
      <c r="D34" s="133">
        <v>2995921</v>
      </c>
      <c r="E34" s="133">
        <v>1497609</v>
      </c>
      <c r="F34" s="132">
        <f t="shared" si="0"/>
        <v>49.988267380882206</v>
      </c>
      <c r="G34" s="129">
        <v>2995921</v>
      </c>
      <c r="H34" s="130">
        <v>1497608.15</v>
      </c>
      <c r="I34" s="131">
        <f t="shared" si="1"/>
        <v>49.98823900897253</v>
      </c>
      <c r="J34" s="130">
        <v>1497608.15</v>
      </c>
      <c r="K34" s="130">
        <v>0</v>
      </c>
      <c r="L34" s="130">
        <v>1497608.15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29">
        <v>0</v>
      </c>
      <c r="S34" s="128">
        <v>0</v>
      </c>
    </row>
    <row r="35" spans="1:19" s="119" customFormat="1" ht="39" customHeight="1">
      <c r="A35" s="127">
        <v>853</v>
      </c>
      <c r="B35" s="126"/>
      <c r="C35" s="125"/>
      <c r="D35" s="123">
        <f>SUM(D36)</f>
        <v>227550</v>
      </c>
      <c r="E35" s="123">
        <f>SUM(E36)</f>
        <v>122620</v>
      </c>
      <c r="F35" s="124">
        <f t="shared" si="0"/>
        <v>53.887057789496815</v>
      </c>
      <c r="G35" s="123">
        <f>SUM(G36)</f>
        <v>227550</v>
      </c>
      <c r="H35" s="123">
        <f>SUM(H36)</f>
        <v>122620</v>
      </c>
      <c r="I35" s="122">
        <f t="shared" si="1"/>
        <v>53.887057789496815</v>
      </c>
      <c r="J35" s="121">
        <f>SUM(K35:L35)</f>
        <v>122620</v>
      </c>
      <c r="K35" s="121">
        <f aca="true" t="shared" si="8" ref="K35:S35">SUM(K36)</f>
        <v>106239.37</v>
      </c>
      <c r="L35" s="121">
        <f t="shared" si="8"/>
        <v>16380.63</v>
      </c>
      <c r="M35" s="121">
        <f t="shared" si="8"/>
        <v>0</v>
      </c>
      <c r="N35" s="121">
        <f t="shared" si="8"/>
        <v>0</v>
      </c>
      <c r="O35" s="121">
        <f t="shared" si="8"/>
        <v>0</v>
      </c>
      <c r="P35" s="121">
        <f t="shared" si="8"/>
        <v>0</v>
      </c>
      <c r="Q35" s="121">
        <f t="shared" si="8"/>
        <v>0</v>
      </c>
      <c r="R35" s="121">
        <f t="shared" si="8"/>
        <v>0</v>
      </c>
      <c r="S35" s="120">
        <f t="shared" si="8"/>
        <v>0</v>
      </c>
    </row>
    <row r="36" spans="1:19" s="104" customFormat="1" ht="34.5" customHeight="1" thickBot="1">
      <c r="A36" s="118"/>
      <c r="B36" s="117" t="s">
        <v>124</v>
      </c>
      <c r="C36" s="116" t="s">
        <v>14</v>
      </c>
      <c r="D36" s="115">
        <v>227550</v>
      </c>
      <c r="E36" s="115">
        <v>122620</v>
      </c>
      <c r="F36" s="114">
        <f t="shared" si="0"/>
        <v>53.887057789496815</v>
      </c>
      <c r="G36" s="111">
        <v>227550</v>
      </c>
      <c r="H36" s="112">
        <v>122620</v>
      </c>
      <c r="I36" s="113">
        <f t="shared" si="1"/>
        <v>53.887057789496815</v>
      </c>
      <c r="J36" s="112">
        <v>122620</v>
      </c>
      <c r="K36" s="112">
        <v>106239.37</v>
      </c>
      <c r="L36" s="112">
        <v>16380.63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1">
        <v>0</v>
      </c>
      <c r="S36" s="110">
        <v>0</v>
      </c>
    </row>
    <row r="37" spans="1:19" s="104" customFormat="1" ht="28.5" customHeight="1" thickBot="1">
      <c r="A37" s="300" t="s">
        <v>314</v>
      </c>
      <c r="B37" s="301"/>
      <c r="C37" s="302"/>
      <c r="D37" s="106">
        <f>SUM(D17+D22+D24+D28+D31+D33+D35)</f>
        <v>7831546</v>
      </c>
      <c r="E37" s="106">
        <f>SUM(E17+E22+E24+E28+E31+E33+E35)</f>
        <v>4251455.4399999995</v>
      </c>
      <c r="F37" s="109">
        <f t="shared" si="0"/>
        <v>54.28628574741181</v>
      </c>
      <c r="G37" s="106">
        <f>SUM(G17+G22+G24+G28+G31+G33+G35)</f>
        <v>7831546</v>
      </c>
      <c r="H37" s="106">
        <f>SUM(H17+H22+H24+H28+H31+H33+H35)</f>
        <v>3771502.73</v>
      </c>
      <c r="I37" s="108">
        <f t="shared" si="1"/>
        <v>48.15783154437195</v>
      </c>
      <c r="J37" s="107">
        <f>SUM(K37:L37)</f>
        <v>3541703.9099999997</v>
      </c>
      <c r="K37" s="106">
        <f aca="true" t="shared" si="9" ref="K37:S37">SUM(K17+K22+K24+K28+K31+K33+K35)</f>
        <v>1792550.9</v>
      </c>
      <c r="L37" s="106">
        <f t="shared" si="9"/>
        <v>1749153.0099999998</v>
      </c>
      <c r="M37" s="106">
        <f t="shared" si="9"/>
        <v>0</v>
      </c>
      <c r="N37" s="106">
        <f t="shared" si="9"/>
        <v>45136.82</v>
      </c>
      <c r="O37" s="106">
        <f t="shared" si="9"/>
        <v>184662</v>
      </c>
      <c r="P37" s="106">
        <f t="shared" si="9"/>
        <v>0</v>
      </c>
      <c r="Q37" s="106">
        <f t="shared" si="9"/>
        <v>0</v>
      </c>
      <c r="R37" s="106">
        <f t="shared" si="9"/>
        <v>0</v>
      </c>
      <c r="S37" s="105">
        <f t="shared" si="9"/>
        <v>0</v>
      </c>
    </row>
    <row r="38" spans="8:10" ht="9.75">
      <c r="H38" s="46"/>
      <c r="J38" s="46"/>
    </row>
    <row r="39" ht="9.75">
      <c r="K39" s="46"/>
    </row>
  </sheetData>
  <sheetProtection/>
  <mergeCells count="37">
    <mergeCell ref="A31:A32"/>
    <mergeCell ref="A33:A34"/>
    <mergeCell ref="A37:C37"/>
    <mergeCell ref="F10:F15"/>
    <mergeCell ref="K11:O12"/>
    <mergeCell ref="N13:N15"/>
    <mergeCell ref="H10:H15"/>
    <mergeCell ref="I10:I15"/>
    <mergeCell ref="B22:B23"/>
    <mergeCell ref="B18:B20"/>
    <mergeCell ref="C10:C15"/>
    <mergeCell ref="E10:E15"/>
    <mergeCell ref="J11:J15"/>
    <mergeCell ref="J10:S10"/>
    <mergeCell ref="Q12:Q15"/>
    <mergeCell ref="R12:R13"/>
    <mergeCell ref="S12:S15"/>
    <mergeCell ref="A22:A23"/>
    <mergeCell ref="A24:A27"/>
    <mergeCell ref="P11:P15"/>
    <mergeCell ref="Q11:S11"/>
    <mergeCell ref="K13:L14"/>
    <mergeCell ref="M13:M15"/>
    <mergeCell ref="R14:R15"/>
    <mergeCell ref="O13:O15"/>
    <mergeCell ref="A10:A15"/>
    <mergeCell ref="B10:B15"/>
    <mergeCell ref="A17:A19"/>
    <mergeCell ref="Q1:R1"/>
    <mergeCell ref="Q2:T2"/>
    <mergeCell ref="Q3:T3"/>
    <mergeCell ref="A5:S5"/>
    <mergeCell ref="A9:S9"/>
    <mergeCell ref="A7:S7"/>
    <mergeCell ref="A8:S8"/>
    <mergeCell ref="D10:D15"/>
    <mergeCell ref="G10:G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  <headerFooter>
    <oddHeader xml:space="preserve">&amp;R&amp;"Times New Roman,Normalny"Załącznik Nr  4
do Informacji o przebiegu wykonania budżetu
Powiatu Opatowskiego za I półrocze 2012 r. 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25">
      <selection activeCell="J1" sqref="J1"/>
    </sheetView>
  </sheetViews>
  <sheetFormatPr defaultColWidth="9.33203125" defaultRowHeight="12.75"/>
  <cols>
    <col min="1" max="1" width="6.66015625" style="0" customWidth="1"/>
    <col min="3" max="3" width="27.66015625" style="0" customWidth="1"/>
    <col min="4" max="4" width="18.33203125" style="0" customWidth="1"/>
    <col min="5" max="5" width="15.5" style="0" customWidth="1"/>
    <col min="6" max="6" width="11.66015625" style="0" customWidth="1"/>
    <col min="7" max="7" width="17" style="0" customWidth="1"/>
    <col min="8" max="8" width="16.66015625" style="0" customWidth="1"/>
    <col min="9" max="9" width="17.33203125" style="0" customWidth="1"/>
  </cols>
  <sheetData>
    <row r="1" spans="1:9" ht="15.75">
      <c r="A1" s="274" t="s">
        <v>325</v>
      </c>
      <c r="B1" s="274"/>
      <c r="C1" s="274"/>
      <c r="D1" s="274"/>
      <c r="E1" s="274"/>
      <c r="F1" s="274"/>
      <c r="G1" s="274"/>
      <c r="H1" s="274"/>
      <c r="I1" s="274"/>
    </row>
    <row r="2" spans="1:9" ht="13.5" thickBot="1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263" t="s">
        <v>0</v>
      </c>
      <c r="B3" s="255" t="s">
        <v>1</v>
      </c>
      <c r="C3" s="255" t="s">
        <v>326</v>
      </c>
      <c r="D3" s="255" t="s">
        <v>327</v>
      </c>
      <c r="E3" s="244" t="s">
        <v>265</v>
      </c>
      <c r="F3" s="244" t="s">
        <v>155</v>
      </c>
      <c r="G3" s="247" t="s">
        <v>260</v>
      </c>
      <c r="H3" s="319"/>
      <c r="I3" s="320"/>
    </row>
    <row r="4" spans="1:9" ht="12.75">
      <c r="A4" s="264"/>
      <c r="B4" s="257"/>
      <c r="C4" s="257"/>
      <c r="D4" s="257"/>
      <c r="E4" s="318"/>
      <c r="F4" s="318"/>
      <c r="G4" s="321"/>
      <c r="H4" s="322"/>
      <c r="I4" s="323"/>
    </row>
    <row r="5" spans="1:9" ht="12.75">
      <c r="A5" s="264"/>
      <c r="B5" s="257"/>
      <c r="C5" s="257"/>
      <c r="D5" s="257"/>
      <c r="E5" s="318"/>
      <c r="F5" s="318"/>
      <c r="G5" s="257" t="s">
        <v>264</v>
      </c>
      <c r="H5" s="259" t="s">
        <v>263</v>
      </c>
      <c r="I5" s="260" t="s">
        <v>262</v>
      </c>
    </row>
    <row r="6" spans="1:9" ht="12.75">
      <c r="A6" s="264"/>
      <c r="B6" s="257"/>
      <c r="C6" s="257"/>
      <c r="D6" s="257"/>
      <c r="E6" s="318"/>
      <c r="F6" s="318"/>
      <c r="G6" s="257"/>
      <c r="H6" s="259"/>
      <c r="I6" s="260"/>
    </row>
    <row r="7" spans="1:9" ht="12.75">
      <c r="A7" s="264"/>
      <c r="B7" s="257"/>
      <c r="C7" s="257"/>
      <c r="D7" s="257"/>
      <c r="E7" s="318"/>
      <c r="F7" s="318"/>
      <c r="G7" s="257"/>
      <c r="H7" s="259" t="s">
        <v>254</v>
      </c>
      <c r="I7" s="260"/>
    </row>
    <row r="8" spans="1:9" ht="54" customHeight="1">
      <c r="A8" s="316"/>
      <c r="B8" s="317"/>
      <c r="C8" s="317"/>
      <c r="D8" s="317"/>
      <c r="E8" s="318"/>
      <c r="F8" s="318"/>
      <c r="G8" s="317"/>
      <c r="H8" s="312"/>
      <c r="I8" s="311"/>
    </row>
    <row r="9" spans="1:9" ht="12.75">
      <c r="A9" s="153" t="s">
        <v>4</v>
      </c>
      <c r="B9" s="154" t="s">
        <v>5</v>
      </c>
      <c r="C9" s="154" t="s">
        <v>6</v>
      </c>
      <c r="D9" s="154" t="s">
        <v>7</v>
      </c>
      <c r="E9" s="154" t="s">
        <v>251</v>
      </c>
      <c r="F9" s="154" t="s">
        <v>250</v>
      </c>
      <c r="G9" s="154" t="s">
        <v>249</v>
      </c>
      <c r="H9" s="154" t="s">
        <v>248</v>
      </c>
      <c r="I9" s="155" t="s">
        <v>247</v>
      </c>
    </row>
    <row r="10" spans="1:9" ht="51" customHeight="1">
      <c r="A10" s="156">
        <v>600</v>
      </c>
      <c r="B10" s="157" t="s">
        <v>234</v>
      </c>
      <c r="C10" s="158" t="s">
        <v>328</v>
      </c>
      <c r="D10" s="159">
        <v>49243</v>
      </c>
      <c r="E10" s="159">
        <f>SUM(G10)</f>
        <v>0</v>
      </c>
      <c r="F10" s="159">
        <f>SUM(E10/D10)*100</f>
        <v>0</v>
      </c>
      <c r="G10" s="159">
        <v>0</v>
      </c>
      <c r="H10" s="159">
        <v>0</v>
      </c>
      <c r="I10" s="160">
        <v>0</v>
      </c>
    </row>
    <row r="11" spans="1:9" ht="63" customHeight="1">
      <c r="A11" s="156">
        <v>600</v>
      </c>
      <c r="B11" s="157" t="s">
        <v>26</v>
      </c>
      <c r="C11" s="161" t="s">
        <v>329</v>
      </c>
      <c r="D11" s="159">
        <v>341970</v>
      </c>
      <c r="E11" s="159">
        <f aca="true" t="shared" si="0" ref="E11:E19">SUM(G11)</f>
        <v>0</v>
      </c>
      <c r="F11" s="159">
        <f aca="true" t="shared" si="1" ref="F11:F29">SUM(E11/D11)*100</f>
        <v>0</v>
      </c>
      <c r="G11" s="159">
        <v>0</v>
      </c>
      <c r="H11" s="159">
        <v>0</v>
      </c>
      <c r="I11" s="160">
        <v>0</v>
      </c>
    </row>
    <row r="12" spans="1:9" ht="71.25" customHeight="1">
      <c r="A12" s="156">
        <v>600</v>
      </c>
      <c r="B12" s="157" t="s">
        <v>26</v>
      </c>
      <c r="C12" s="161" t="s">
        <v>330</v>
      </c>
      <c r="D12" s="159">
        <v>300000</v>
      </c>
      <c r="E12" s="159">
        <f t="shared" si="0"/>
        <v>0</v>
      </c>
      <c r="F12" s="159">
        <f t="shared" si="1"/>
        <v>0</v>
      </c>
      <c r="G12" s="159">
        <f>SUM(H12)</f>
        <v>0</v>
      </c>
      <c r="H12" s="159">
        <v>0</v>
      </c>
      <c r="I12" s="160" t="s">
        <v>331</v>
      </c>
    </row>
    <row r="13" spans="1:9" ht="65.25" customHeight="1">
      <c r="A13" s="156">
        <v>600</v>
      </c>
      <c r="B13" s="157" t="s">
        <v>26</v>
      </c>
      <c r="C13" s="161" t="s">
        <v>332</v>
      </c>
      <c r="D13" s="159">
        <v>345922</v>
      </c>
      <c r="E13" s="159">
        <f t="shared" si="0"/>
        <v>0</v>
      </c>
      <c r="F13" s="159">
        <f t="shared" si="1"/>
        <v>0</v>
      </c>
      <c r="G13" s="159">
        <v>0</v>
      </c>
      <c r="H13" s="159">
        <v>0</v>
      </c>
      <c r="I13" s="160">
        <v>0</v>
      </c>
    </row>
    <row r="14" spans="1:9" ht="66.75" customHeight="1">
      <c r="A14" s="156">
        <v>600</v>
      </c>
      <c r="B14" s="157" t="s">
        <v>26</v>
      </c>
      <c r="C14" s="161" t="s">
        <v>333</v>
      </c>
      <c r="D14" s="159">
        <v>287820</v>
      </c>
      <c r="E14" s="159">
        <f t="shared" si="0"/>
        <v>0</v>
      </c>
      <c r="F14" s="159">
        <f t="shared" si="1"/>
        <v>0</v>
      </c>
      <c r="G14" s="159">
        <v>0</v>
      </c>
      <c r="H14" s="159">
        <v>0</v>
      </c>
      <c r="I14" s="160">
        <v>0</v>
      </c>
    </row>
    <row r="15" spans="1:9" ht="74.25" customHeight="1">
      <c r="A15" s="156">
        <v>600</v>
      </c>
      <c r="B15" s="157" t="s">
        <v>26</v>
      </c>
      <c r="C15" s="161" t="s">
        <v>334</v>
      </c>
      <c r="D15" s="159">
        <v>165608</v>
      </c>
      <c r="E15" s="159">
        <f t="shared" si="0"/>
        <v>0</v>
      </c>
      <c r="F15" s="159">
        <f t="shared" si="1"/>
        <v>0</v>
      </c>
      <c r="G15" s="159">
        <v>0</v>
      </c>
      <c r="H15" s="159">
        <v>0</v>
      </c>
      <c r="I15" s="160">
        <v>0</v>
      </c>
    </row>
    <row r="16" spans="1:9" ht="77.25" customHeight="1">
      <c r="A16" s="156">
        <v>600</v>
      </c>
      <c r="B16" s="157" t="s">
        <v>34</v>
      </c>
      <c r="C16" s="161" t="s">
        <v>335</v>
      </c>
      <c r="D16" s="159">
        <v>398563</v>
      </c>
      <c r="E16" s="159">
        <f t="shared" si="0"/>
        <v>398562.93</v>
      </c>
      <c r="F16" s="159">
        <f t="shared" si="1"/>
        <v>99.99998243690457</v>
      </c>
      <c r="G16" s="159">
        <v>398562.93</v>
      </c>
      <c r="H16" s="159">
        <v>0</v>
      </c>
      <c r="I16" s="160">
        <v>0</v>
      </c>
    </row>
    <row r="17" spans="1:9" ht="108.75" customHeight="1">
      <c r="A17" s="156">
        <v>600</v>
      </c>
      <c r="B17" s="157" t="s">
        <v>34</v>
      </c>
      <c r="C17" s="161" t="s">
        <v>336</v>
      </c>
      <c r="D17" s="159">
        <v>637768</v>
      </c>
      <c r="E17" s="159">
        <f t="shared" si="0"/>
        <v>0</v>
      </c>
      <c r="F17" s="159">
        <f t="shared" si="1"/>
        <v>0</v>
      </c>
      <c r="G17" s="159">
        <v>0</v>
      </c>
      <c r="H17" s="159">
        <v>0</v>
      </c>
      <c r="I17" s="160">
        <v>0</v>
      </c>
    </row>
    <row r="18" spans="1:9" ht="77.25" customHeight="1">
      <c r="A18" s="156">
        <v>600</v>
      </c>
      <c r="B18" s="157" t="s">
        <v>34</v>
      </c>
      <c r="C18" s="161" t="s">
        <v>337</v>
      </c>
      <c r="D18" s="159">
        <v>165228</v>
      </c>
      <c r="E18" s="159">
        <f t="shared" si="0"/>
        <v>0</v>
      </c>
      <c r="F18" s="159">
        <f t="shared" si="1"/>
        <v>0</v>
      </c>
      <c r="G18" s="159">
        <v>0</v>
      </c>
      <c r="H18" s="159">
        <v>0</v>
      </c>
      <c r="I18" s="160">
        <v>0</v>
      </c>
    </row>
    <row r="19" spans="1:9" ht="76.5" customHeight="1">
      <c r="A19" s="156">
        <v>600</v>
      </c>
      <c r="B19" s="157" t="s">
        <v>34</v>
      </c>
      <c r="C19" s="161" t="s">
        <v>338</v>
      </c>
      <c r="D19" s="159">
        <v>495262</v>
      </c>
      <c r="E19" s="159">
        <f t="shared" si="0"/>
        <v>495261.55</v>
      </c>
      <c r="F19" s="159">
        <f t="shared" si="1"/>
        <v>99.99990913900118</v>
      </c>
      <c r="G19" s="159">
        <v>495261.55</v>
      </c>
      <c r="H19" s="159">
        <v>0</v>
      </c>
      <c r="I19" s="160">
        <v>0</v>
      </c>
    </row>
    <row r="20" spans="1:9" ht="74.25" customHeight="1">
      <c r="A20" s="156">
        <v>700</v>
      </c>
      <c r="B20" s="157" t="s">
        <v>38</v>
      </c>
      <c r="C20" s="161" t="s">
        <v>339</v>
      </c>
      <c r="D20" s="159">
        <v>15000</v>
      </c>
      <c r="E20" s="159">
        <v>0</v>
      </c>
      <c r="F20" s="159">
        <f t="shared" si="1"/>
        <v>0</v>
      </c>
      <c r="G20" s="159">
        <v>0</v>
      </c>
      <c r="H20" s="159">
        <v>0</v>
      </c>
      <c r="I20" s="160">
        <v>0</v>
      </c>
    </row>
    <row r="21" spans="1:9" ht="30.75" customHeight="1">
      <c r="A21" s="162" t="s">
        <v>40</v>
      </c>
      <c r="B21" s="157" t="s">
        <v>232</v>
      </c>
      <c r="C21" s="161" t="s">
        <v>340</v>
      </c>
      <c r="D21" s="159">
        <v>10000</v>
      </c>
      <c r="E21" s="159">
        <v>0</v>
      </c>
      <c r="F21" s="159">
        <f t="shared" si="1"/>
        <v>0</v>
      </c>
      <c r="G21" s="159">
        <v>0</v>
      </c>
      <c r="H21" s="159">
        <v>0</v>
      </c>
      <c r="I21" s="160">
        <v>0</v>
      </c>
    </row>
    <row r="22" spans="1:9" ht="51.75" customHeight="1">
      <c r="A22" s="156">
        <v>720</v>
      </c>
      <c r="B22" s="157" t="s">
        <v>153</v>
      </c>
      <c r="C22" s="161" t="s">
        <v>341</v>
      </c>
      <c r="D22" s="159">
        <v>337984</v>
      </c>
      <c r="E22" s="159">
        <f>SUM(G22)</f>
        <v>0</v>
      </c>
      <c r="F22" s="159">
        <f t="shared" si="1"/>
        <v>0</v>
      </c>
      <c r="G22" s="159">
        <v>0</v>
      </c>
      <c r="H22" s="159">
        <v>0</v>
      </c>
      <c r="I22" s="160">
        <v>0</v>
      </c>
    </row>
    <row r="23" spans="1:9" ht="55.5" customHeight="1">
      <c r="A23" s="156">
        <v>720</v>
      </c>
      <c r="B23" s="157" t="s">
        <v>153</v>
      </c>
      <c r="C23" s="161" t="s">
        <v>342</v>
      </c>
      <c r="D23" s="159">
        <v>886567</v>
      </c>
      <c r="E23" s="159">
        <f>SUM(G23)</f>
        <v>0</v>
      </c>
      <c r="F23" s="159">
        <f t="shared" si="1"/>
        <v>0</v>
      </c>
      <c r="G23" s="159">
        <v>0</v>
      </c>
      <c r="H23" s="159">
        <v>0</v>
      </c>
      <c r="I23" s="160">
        <v>0</v>
      </c>
    </row>
    <row r="24" spans="1:9" ht="42" customHeight="1">
      <c r="A24" s="156">
        <v>750</v>
      </c>
      <c r="B24" s="157" t="s">
        <v>54</v>
      </c>
      <c r="C24" s="161" t="s">
        <v>343</v>
      </c>
      <c r="D24" s="159">
        <v>20000</v>
      </c>
      <c r="E24" s="159">
        <v>11940</v>
      </c>
      <c r="F24" s="159">
        <f t="shared" si="1"/>
        <v>59.699999999999996</v>
      </c>
      <c r="G24" s="159">
        <v>11940</v>
      </c>
      <c r="H24" s="159">
        <v>0</v>
      </c>
      <c r="I24" s="160">
        <v>0</v>
      </c>
    </row>
    <row r="25" spans="1:9" ht="73.5" customHeight="1">
      <c r="A25" s="156">
        <v>801</v>
      </c>
      <c r="B25" s="157" t="s">
        <v>106</v>
      </c>
      <c r="C25" s="161" t="s">
        <v>344</v>
      </c>
      <c r="D25" s="159">
        <v>2914112</v>
      </c>
      <c r="E25" s="159">
        <v>2914110.78</v>
      </c>
      <c r="F25" s="159">
        <f t="shared" si="1"/>
        <v>99.99995813475941</v>
      </c>
      <c r="G25" s="159">
        <v>2914110.78</v>
      </c>
      <c r="H25" s="159">
        <v>2914110.78</v>
      </c>
      <c r="I25" s="160">
        <v>0</v>
      </c>
    </row>
    <row r="26" spans="1:9" ht="60" customHeight="1">
      <c r="A26" s="156">
        <v>851</v>
      </c>
      <c r="B26" s="157" t="s">
        <v>205</v>
      </c>
      <c r="C26" s="161" t="s">
        <v>345</v>
      </c>
      <c r="D26" s="159">
        <v>1300000</v>
      </c>
      <c r="E26" s="159">
        <v>1300000</v>
      </c>
      <c r="F26" s="159">
        <f t="shared" si="1"/>
        <v>100</v>
      </c>
      <c r="G26" s="159">
        <v>0</v>
      </c>
      <c r="H26" s="159">
        <v>0</v>
      </c>
      <c r="I26" s="160">
        <v>1300000</v>
      </c>
    </row>
    <row r="27" spans="1:9" ht="51.75" customHeight="1">
      <c r="A27" s="156">
        <v>852</v>
      </c>
      <c r="B27" s="157" t="s">
        <v>117</v>
      </c>
      <c r="C27" s="161" t="s">
        <v>346</v>
      </c>
      <c r="D27" s="159">
        <v>20000</v>
      </c>
      <c r="E27" s="159">
        <v>0</v>
      </c>
      <c r="F27" s="159">
        <f t="shared" si="1"/>
        <v>0</v>
      </c>
      <c r="G27" s="159">
        <v>0</v>
      </c>
      <c r="H27" s="159">
        <v>0</v>
      </c>
      <c r="I27" s="160">
        <v>0</v>
      </c>
    </row>
    <row r="28" spans="1:9" ht="42.75" customHeight="1">
      <c r="A28" s="156">
        <v>852</v>
      </c>
      <c r="B28" s="157" t="s">
        <v>117</v>
      </c>
      <c r="C28" s="161" t="s">
        <v>347</v>
      </c>
      <c r="D28" s="159">
        <v>11000</v>
      </c>
      <c r="E28" s="159">
        <f>SUM(G28)</f>
        <v>0</v>
      </c>
      <c r="F28" s="159">
        <f t="shared" si="1"/>
        <v>0</v>
      </c>
      <c r="G28" s="159">
        <v>0</v>
      </c>
      <c r="H28" s="159">
        <v>0</v>
      </c>
      <c r="I28" s="160">
        <v>0</v>
      </c>
    </row>
    <row r="29" spans="1:9" ht="13.5" thickBot="1">
      <c r="A29" s="313" t="s">
        <v>314</v>
      </c>
      <c r="B29" s="314"/>
      <c r="C29" s="314"/>
      <c r="D29" s="163">
        <f>SUM(D10:D28)</f>
        <v>8702047</v>
      </c>
      <c r="E29" s="163">
        <f>SUM(E11:E28)</f>
        <v>5119875.26</v>
      </c>
      <c r="F29" s="163">
        <f t="shared" si="1"/>
        <v>58.83529771788177</v>
      </c>
      <c r="G29" s="163">
        <f>SUM(G11:G28)</f>
        <v>3819875.26</v>
      </c>
      <c r="H29" s="163">
        <f>SUM(H11:H28)</f>
        <v>2914110.78</v>
      </c>
      <c r="I29" s="164">
        <f>SUM(I11:I28)</f>
        <v>1300000</v>
      </c>
    </row>
    <row r="30" spans="1:9" ht="12.75">
      <c r="A30" s="165" t="s">
        <v>348</v>
      </c>
      <c r="B30" s="165"/>
      <c r="C30" s="165"/>
      <c r="D30" s="165"/>
      <c r="E30" s="165"/>
      <c r="F30" s="165"/>
      <c r="G30" s="165"/>
      <c r="H30" s="165"/>
      <c r="I30" s="165"/>
    </row>
  </sheetData>
  <sheetProtection/>
  <mergeCells count="14">
    <mergeCell ref="E3:E8"/>
    <mergeCell ref="F3:F8"/>
    <mergeCell ref="G3:I4"/>
    <mergeCell ref="G5:G8"/>
    <mergeCell ref="H5:H6"/>
    <mergeCell ref="I5:I8"/>
    <mergeCell ref="H7:H8"/>
    <mergeCell ref="A29:C29"/>
    <mergeCell ref="A1:I1"/>
    <mergeCell ref="A2:I2"/>
    <mergeCell ref="A3:A8"/>
    <mergeCell ref="B3:B8"/>
    <mergeCell ref="C3:C8"/>
    <mergeCell ref="D3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7">
      <pane ySplit="480" topLeftCell="A1" activePane="bottomLeft" state="split"/>
      <selection pane="topLeft" activeCell="J6" sqref="J6:K7"/>
      <selection pane="bottomLeft" activeCell="L5" sqref="L5"/>
    </sheetView>
  </sheetViews>
  <sheetFormatPr defaultColWidth="9.33203125" defaultRowHeight="12.75"/>
  <cols>
    <col min="1" max="1" width="5.66015625" style="166" customWidth="1"/>
    <col min="2" max="2" width="9" style="166" customWidth="1"/>
    <col min="3" max="3" width="28.83203125" style="166" customWidth="1"/>
    <col min="4" max="5" width="14.66015625" style="166" customWidth="1"/>
    <col min="6" max="6" width="15.5" style="166" customWidth="1"/>
    <col min="7" max="7" width="11" style="166" bestFit="1" customWidth="1"/>
    <col min="8" max="8" width="15.16015625" style="166" customWidth="1"/>
    <col min="9" max="9" width="16.16015625" style="166" customWidth="1"/>
    <col min="10" max="10" width="11.66015625" style="166" customWidth="1"/>
    <col min="11" max="11" width="15.33203125" style="166" customWidth="1"/>
    <col min="12" max="16384" width="9.33203125" style="166" customWidth="1"/>
  </cols>
  <sheetData>
    <row r="1" spans="10:13" ht="12.75">
      <c r="J1" s="194"/>
      <c r="K1" s="193"/>
      <c r="L1" s="192"/>
      <c r="M1" s="192"/>
    </row>
    <row r="2" spans="10:13" ht="12.75">
      <c r="J2" s="194"/>
      <c r="K2" s="193"/>
      <c r="L2" s="192"/>
      <c r="M2" s="192"/>
    </row>
    <row r="3" spans="1:11" ht="29.25" customHeight="1">
      <c r="A3" s="324" t="s">
        <v>367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12.7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3.5" thickBo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</row>
    <row r="6" spans="1:11" s="188" customFormat="1" ht="63.75">
      <c r="A6" s="191" t="s">
        <v>312</v>
      </c>
      <c r="B6" s="190" t="s">
        <v>366</v>
      </c>
      <c r="C6" s="190" t="s">
        <v>365</v>
      </c>
      <c r="D6" s="190" t="s">
        <v>364</v>
      </c>
      <c r="E6" s="190" t="s">
        <v>363</v>
      </c>
      <c r="F6" s="190" t="s">
        <v>362</v>
      </c>
      <c r="G6" s="190" t="s">
        <v>361</v>
      </c>
      <c r="H6" s="190" t="s">
        <v>321</v>
      </c>
      <c r="I6" s="190" t="s">
        <v>320</v>
      </c>
      <c r="J6" s="190" t="s">
        <v>361</v>
      </c>
      <c r="K6" s="189" t="s">
        <v>360</v>
      </c>
    </row>
    <row r="7" spans="1:11" ht="12.75">
      <c r="A7" s="187">
        <v>1</v>
      </c>
      <c r="B7" s="185">
        <v>2</v>
      </c>
      <c r="C7" s="185">
        <v>3</v>
      </c>
      <c r="D7" s="186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4">
        <v>11</v>
      </c>
    </row>
    <row r="8" spans="1:11" ht="25.5">
      <c r="A8" s="181">
        <v>1</v>
      </c>
      <c r="B8" s="183" t="s">
        <v>359</v>
      </c>
      <c r="C8" s="179" t="s">
        <v>355</v>
      </c>
      <c r="D8" s="178">
        <v>0</v>
      </c>
      <c r="E8" s="177">
        <v>50000</v>
      </c>
      <c r="F8" s="175">
        <v>11082.11</v>
      </c>
      <c r="G8" s="175">
        <f aca="true" t="shared" si="0" ref="G8:G16">SUM(F8/E8)*100</f>
        <v>22.16422</v>
      </c>
      <c r="H8" s="176">
        <v>50000</v>
      </c>
      <c r="I8" s="175">
        <v>11038.69</v>
      </c>
      <c r="J8" s="175">
        <f aca="true" t="shared" si="1" ref="J8:J16">SUM(I8/H8)*100</f>
        <v>22.07738</v>
      </c>
      <c r="K8" s="174">
        <f aca="true" t="shared" si="2" ref="K8:K15">SUM(F8-I8)</f>
        <v>43.42000000000007</v>
      </c>
    </row>
    <row r="9" spans="1:11" ht="25.5">
      <c r="A9" s="181">
        <v>2</v>
      </c>
      <c r="B9" s="182" t="s">
        <v>358</v>
      </c>
      <c r="C9" s="179" t="s">
        <v>355</v>
      </c>
      <c r="D9" s="178">
        <v>0</v>
      </c>
      <c r="E9" s="177">
        <v>100000</v>
      </c>
      <c r="F9" s="175">
        <v>29355</v>
      </c>
      <c r="G9" s="175">
        <f t="shared" si="0"/>
        <v>29.354999999999997</v>
      </c>
      <c r="H9" s="176">
        <v>100000</v>
      </c>
      <c r="I9" s="175">
        <v>24759.98</v>
      </c>
      <c r="J9" s="175">
        <f t="shared" si="1"/>
        <v>24.759980000000002</v>
      </c>
      <c r="K9" s="174">
        <f t="shared" si="2"/>
        <v>4595.02</v>
      </c>
    </row>
    <row r="10" spans="1:11" ht="27" customHeight="1">
      <c r="A10" s="181">
        <v>3</v>
      </c>
      <c r="B10" s="182" t="s">
        <v>357</v>
      </c>
      <c r="C10" s="179" t="s">
        <v>355</v>
      </c>
      <c r="D10" s="178">
        <v>0</v>
      </c>
      <c r="E10" s="177">
        <v>280000</v>
      </c>
      <c r="F10" s="175">
        <v>137083.13</v>
      </c>
      <c r="G10" s="175">
        <f t="shared" si="0"/>
        <v>48.958260714285714</v>
      </c>
      <c r="H10" s="176">
        <v>280000</v>
      </c>
      <c r="I10" s="175">
        <v>65416.7</v>
      </c>
      <c r="J10" s="175">
        <f t="shared" si="1"/>
        <v>23.363107142857142</v>
      </c>
      <c r="K10" s="174">
        <f t="shared" si="2"/>
        <v>71666.43000000001</v>
      </c>
    </row>
    <row r="11" spans="1:11" ht="25.5">
      <c r="A11" s="181">
        <v>4</v>
      </c>
      <c r="B11" s="182" t="s">
        <v>356</v>
      </c>
      <c r="C11" s="179" t="s">
        <v>355</v>
      </c>
      <c r="D11" s="178">
        <v>0</v>
      </c>
      <c r="E11" s="177">
        <v>30000</v>
      </c>
      <c r="F11" s="175">
        <v>8700</v>
      </c>
      <c r="G11" s="175">
        <f t="shared" si="0"/>
        <v>28.999999999999996</v>
      </c>
      <c r="H11" s="176">
        <v>30000</v>
      </c>
      <c r="I11" s="175">
        <v>568.44</v>
      </c>
      <c r="J11" s="175">
        <f t="shared" si="1"/>
        <v>1.8948000000000003</v>
      </c>
      <c r="K11" s="174">
        <f t="shared" si="2"/>
        <v>8131.5599999999995</v>
      </c>
    </row>
    <row r="12" spans="1:11" ht="40.5" customHeight="1">
      <c r="A12" s="181">
        <v>5</v>
      </c>
      <c r="B12" s="182" t="s">
        <v>354</v>
      </c>
      <c r="C12" s="179" t="s">
        <v>352</v>
      </c>
      <c r="D12" s="178">
        <v>0</v>
      </c>
      <c r="E12" s="177">
        <v>87200</v>
      </c>
      <c r="F12" s="175">
        <v>57774.08</v>
      </c>
      <c r="G12" s="175">
        <f t="shared" si="0"/>
        <v>66.25467889908258</v>
      </c>
      <c r="H12" s="176">
        <v>87200</v>
      </c>
      <c r="I12" s="175">
        <v>34229.31</v>
      </c>
      <c r="J12" s="175">
        <f t="shared" si="1"/>
        <v>39.25379587155963</v>
      </c>
      <c r="K12" s="174">
        <f t="shared" si="2"/>
        <v>23544.770000000004</v>
      </c>
    </row>
    <row r="13" spans="1:11" ht="39.75" customHeight="1">
      <c r="A13" s="181">
        <v>6</v>
      </c>
      <c r="B13" s="180" t="s">
        <v>353</v>
      </c>
      <c r="C13" s="179" t="s">
        <v>352</v>
      </c>
      <c r="D13" s="178">
        <v>0</v>
      </c>
      <c r="E13" s="177">
        <v>20000</v>
      </c>
      <c r="F13" s="175">
        <v>168.96</v>
      </c>
      <c r="G13" s="175">
        <f t="shared" si="0"/>
        <v>0.8448000000000001</v>
      </c>
      <c r="H13" s="176">
        <v>20000</v>
      </c>
      <c r="I13" s="175">
        <v>0</v>
      </c>
      <c r="J13" s="175">
        <f t="shared" si="1"/>
        <v>0</v>
      </c>
      <c r="K13" s="174">
        <f t="shared" si="2"/>
        <v>168.96</v>
      </c>
    </row>
    <row r="14" spans="1:11" ht="28.5" customHeight="1">
      <c r="A14" s="181">
        <v>7</v>
      </c>
      <c r="B14" s="180" t="s">
        <v>351</v>
      </c>
      <c r="C14" s="179" t="s">
        <v>349</v>
      </c>
      <c r="D14" s="178">
        <v>0</v>
      </c>
      <c r="E14" s="177">
        <v>170000</v>
      </c>
      <c r="F14" s="175">
        <v>76550.12</v>
      </c>
      <c r="G14" s="175">
        <f t="shared" si="0"/>
        <v>45.02948235294117</v>
      </c>
      <c r="H14" s="176">
        <v>170000</v>
      </c>
      <c r="I14" s="175">
        <v>75355.23</v>
      </c>
      <c r="J14" s="175">
        <f t="shared" si="1"/>
        <v>44.326605882352936</v>
      </c>
      <c r="K14" s="174">
        <f t="shared" si="2"/>
        <v>1194.8899999999994</v>
      </c>
    </row>
    <row r="15" spans="1:11" ht="29.25" customHeight="1">
      <c r="A15" s="181">
        <v>8</v>
      </c>
      <c r="B15" s="180" t="s">
        <v>350</v>
      </c>
      <c r="C15" s="179" t="s">
        <v>349</v>
      </c>
      <c r="D15" s="178">
        <v>0</v>
      </c>
      <c r="E15" s="177">
        <v>50000</v>
      </c>
      <c r="F15" s="175">
        <v>34543.5</v>
      </c>
      <c r="G15" s="175">
        <f t="shared" si="0"/>
        <v>69.087</v>
      </c>
      <c r="H15" s="176">
        <v>50000</v>
      </c>
      <c r="I15" s="175">
        <v>25044.27</v>
      </c>
      <c r="J15" s="175">
        <f t="shared" si="1"/>
        <v>50.08854</v>
      </c>
      <c r="K15" s="174">
        <f t="shared" si="2"/>
        <v>9499.23</v>
      </c>
    </row>
    <row r="16" spans="1:11" ht="14.25" thickBot="1">
      <c r="A16" s="173"/>
      <c r="B16" s="172"/>
      <c r="C16" s="171"/>
      <c r="D16" s="170">
        <f>SUM(D8:D15)</f>
        <v>0</v>
      </c>
      <c r="E16" s="169">
        <f>SUM(E8:E15)</f>
        <v>787200</v>
      </c>
      <c r="F16" s="169">
        <f>SUM(F8:F15)</f>
        <v>355256.9</v>
      </c>
      <c r="G16" s="168">
        <f t="shared" si="0"/>
        <v>45.1291793699187</v>
      </c>
      <c r="H16" s="169">
        <f>SUM(H8:H15)</f>
        <v>787200</v>
      </c>
      <c r="I16" s="169">
        <f>SUM(I8:I15)</f>
        <v>236412.61999999997</v>
      </c>
      <c r="J16" s="168">
        <f t="shared" si="1"/>
        <v>30.032090955284545</v>
      </c>
      <c r="K16" s="167">
        <f>SUM(K8:K15)</f>
        <v>118844.28000000001</v>
      </c>
    </row>
  </sheetData>
  <sheetProtection/>
  <mergeCells count="2">
    <mergeCell ref="A3:K4"/>
    <mergeCell ref="A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 xml:space="preserve">&amp;R&amp;"Times New Roman,Normalny"&amp;8Załącznik Nr 6
do Informacji o przebiegu wykonania budżetu
Powiatu Opatowskiego za I półrocze 2012 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18" sqref="H18"/>
    </sheetView>
  </sheetViews>
  <sheetFormatPr defaultColWidth="9.33203125" defaultRowHeight="12.75"/>
  <cols>
    <col min="1" max="1" width="7.66015625" style="0" customWidth="1"/>
    <col min="2" max="2" width="11.16015625" style="0" customWidth="1"/>
    <col min="3" max="3" width="25.33203125" style="0" customWidth="1"/>
    <col min="4" max="4" width="19.5" style="0" customWidth="1"/>
    <col min="5" max="5" width="17" style="0" customWidth="1"/>
    <col min="6" max="6" width="18.83203125" style="0" customWidth="1"/>
  </cols>
  <sheetData>
    <row r="1" spans="1:6" ht="39" customHeight="1">
      <c r="A1" s="220" t="s">
        <v>368</v>
      </c>
      <c r="B1" s="220"/>
      <c r="C1" s="220"/>
      <c r="D1" s="220"/>
      <c r="E1" s="220"/>
      <c r="F1" s="220"/>
    </row>
    <row r="2" spans="1:6" ht="13.5" thickBot="1">
      <c r="A2" s="335"/>
      <c r="B2" s="335"/>
      <c r="C2" s="335"/>
      <c r="D2" s="335"/>
      <c r="E2" s="335"/>
      <c r="F2" s="335"/>
    </row>
    <row r="3" spans="1:6" ht="12.75">
      <c r="A3" s="336" t="s">
        <v>0</v>
      </c>
      <c r="B3" s="338" t="s">
        <v>1</v>
      </c>
      <c r="C3" s="338" t="s">
        <v>369</v>
      </c>
      <c r="D3" s="338" t="s">
        <v>162</v>
      </c>
      <c r="E3" s="338" t="s">
        <v>370</v>
      </c>
      <c r="F3" s="341" t="s">
        <v>155</v>
      </c>
    </row>
    <row r="4" spans="1:6" ht="29.25" customHeight="1">
      <c r="A4" s="337"/>
      <c r="B4" s="339"/>
      <c r="C4" s="339"/>
      <c r="D4" s="339"/>
      <c r="E4" s="340"/>
      <c r="F4" s="342"/>
    </row>
    <row r="5" spans="1:6" ht="12.75">
      <c r="A5" s="195" t="s">
        <v>4</v>
      </c>
      <c r="B5" s="196" t="s">
        <v>5</v>
      </c>
      <c r="C5" s="196" t="s">
        <v>6</v>
      </c>
      <c r="D5" s="197" t="s">
        <v>7</v>
      </c>
      <c r="E5" s="196" t="s">
        <v>251</v>
      </c>
      <c r="F5" s="198" t="s">
        <v>250</v>
      </c>
    </row>
    <row r="6" spans="1:6" ht="12.75">
      <c r="A6" s="329" t="s">
        <v>24</v>
      </c>
      <c r="B6" s="199"/>
      <c r="C6" s="161" t="s">
        <v>25</v>
      </c>
      <c r="D6" s="200">
        <f>SUM(D7)</f>
        <v>49243</v>
      </c>
      <c r="E6" s="201">
        <f>SUM(E7)</f>
        <v>0</v>
      </c>
      <c r="F6" s="202">
        <f>SUM(E6/D6)*100</f>
        <v>0</v>
      </c>
    </row>
    <row r="7" spans="1:6" ht="32.25" customHeight="1">
      <c r="A7" s="330"/>
      <c r="B7" s="199" t="s">
        <v>234</v>
      </c>
      <c r="C7" s="161" t="s">
        <v>233</v>
      </c>
      <c r="D7" s="200">
        <v>49243</v>
      </c>
      <c r="E7" s="201">
        <v>0</v>
      </c>
      <c r="F7" s="202">
        <f>SUM(E7/D7)*100</f>
        <v>0</v>
      </c>
    </row>
    <row r="8" spans="1:6" ht="39" customHeight="1">
      <c r="A8" s="331" t="s">
        <v>69</v>
      </c>
      <c r="B8" s="157"/>
      <c r="C8" s="161" t="s">
        <v>70</v>
      </c>
      <c r="D8" s="203">
        <v>10000</v>
      </c>
      <c r="E8" s="159">
        <f>SUM(E9:E9)</f>
        <v>5000</v>
      </c>
      <c r="F8" s="160">
        <f>SUM(E8/D8)*100</f>
        <v>50</v>
      </c>
    </row>
    <row r="9" spans="1:6" ht="31.5" customHeight="1">
      <c r="A9" s="332"/>
      <c r="B9" s="157" t="s">
        <v>223</v>
      </c>
      <c r="C9" s="161" t="s">
        <v>73</v>
      </c>
      <c r="D9" s="203">
        <v>10000</v>
      </c>
      <c r="E9" s="159">
        <v>5000</v>
      </c>
      <c r="F9" s="160">
        <f aca="true" t="shared" si="0" ref="F9:F20">SUM(E9/D9)*100</f>
        <v>50</v>
      </c>
    </row>
    <row r="10" spans="1:6" ht="27" customHeight="1">
      <c r="A10" s="162" t="s">
        <v>96</v>
      </c>
      <c r="B10" s="157"/>
      <c r="C10" s="161" t="s">
        <v>97</v>
      </c>
      <c r="D10" s="203">
        <v>1240000</v>
      </c>
      <c r="E10" s="159">
        <v>605217.1</v>
      </c>
      <c r="F10" s="160">
        <f t="shared" si="0"/>
        <v>48.80783064516129</v>
      </c>
    </row>
    <row r="11" spans="1:6" ht="16.5" customHeight="1">
      <c r="A11" s="333"/>
      <c r="B11" s="157" t="s">
        <v>210</v>
      </c>
      <c r="C11" s="161" t="s">
        <v>209</v>
      </c>
      <c r="D11" s="203">
        <v>320000</v>
      </c>
      <c r="E11" s="159">
        <v>174180</v>
      </c>
      <c r="F11" s="160">
        <f t="shared" si="0"/>
        <v>54.43125</v>
      </c>
    </row>
    <row r="12" spans="1:6" ht="18.75" customHeight="1">
      <c r="A12" s="334"/>
      <c r="B12" s="157" t="s">
        <v>100</v>
      </c>
      <c r="C12" s="161" t="s">
        <v>101</v>
      </c>
      <c r="D12" s="203">
        <v>920000</v>
      </c>
      <c r="E12" s="159">
        <v>431037.1</v>
      </c>
      <c r="F12" s="160">
        <f t="shared" si="0"/>
        <v>46.85185869565217</v>
      </c>
    </row>
    <row r="13" spans="1:6" ht="12.75">
      <c r="A13" s="331" t="s">
        <v>111</v>
      </c>
      <c r="B13" s="157"/>
      <c r="C13" s="161" t="s">
        <v>112</v>
      </c>
      <c r="D13" s="203">
        <v>198000</v>
      </c>
      <c r="E13" s="159">
        <v>84246.5</v>
      </c>
      <c r="F13" s="160">
        <f t="shared" si="0"/>
        <v>42.548737373737374</v>
      </c>
    </row>
    <row r="14" spans="1:6" ht="45" customHeight="1">
      <c r="A14" s="332"/>
      <c r="B14" s="157" t="s">
        <v>113</v>
      </c>
      <c r="C14" s="161" t="s">
        <v>114</v>
      </c>
      <c r="D14" s="203">
        <v>158000</v>
      </c>
      <c r="E14" s="159">
        <v>70156</v>
      </c>
      <c r="F14" s="160">
        <f t="shared" si="0"/>
        <v>44.402531645569624</v>
      </c>
    </row>
    <row r="15" spans="1:6" ht="12.75">
      <c r="A15" s="332"/>
      <c r="B15" s="157" t="s">
        <v>119</v>
      </c>
      <c r="C15" s="161" t="s">
        <v>120</v>
      </c>
      <c r="D15" s="203">
        <v>40000</v>
      </c>
      <c r="E15" s="159">
        <v>14090.5</v>
      </c>
      <c r="F15" s="160">
        <f t="shared" si="0"/>
        <v>35.22625</v>
      </c>
    </row>
    <row r="16" spans="1:6" ht="50.25" customHeight="1">
      <c r="A16" s="331" t="s">
        <v>122</v>
      </c>
      <c r="B16" s="157"/>
      <c r="C16" s="161" t="s">
        <v>123</v>
      </c>
      <c r="D16" s="203">
        <v>111032</v>
      </c>
      <c r="E16" s="159">
        <v>56481.64</v>
      </c>
      <c r="F16" s="160">
        <f t="shared" si="0"/>
        <v>50.86969522299878</v>
      </c>
    </row>
    <row r="17" spans="1:6" ht="63.75" customHeight="1">
      <c r="A17" s="332"/>
      <c r="B17" s="157" t="s">
        <v>177</v>
      </c>
      <c r="C17" s="161" t="s">
        <v>178</v>
      </c>
      <c r="D17" s="203">
        <v>111032</v>
      </c>
      <c r="E17" s="159">
        <v>56481.64</v>
      </c>
      <c r="F17" s="160">
        <f t="shared" si="0"/>
        <v>50.86969522299878</v>
      </c>
    </row>
    <row r="18" spans="1:6" ht="42" customHeight="1">
      <c r="A18" s="331" t="s">
        <v>179</v>
      </c>
      <c r="B18" s="157"/>
      <c r="C18" s="161" t="s">
        <v>181</v>
      </c>
      <c r="D18" s="203">
        <v>32000</v>
      </c>
      <c r="E18" s="159">
        <v>0</v>
      </c>
      <c r="F18" s="160">
        <f t="shared" si="0"/>
        <v>0</v>
      </c>
    </row>
    <row r="19" spans="1:6" ht="19.5" customHeight="1">
      <c r="A19" s="331"/>
      <c r="B19" s="157" t="s">
        <v>190</v>
      </c>
      <c r="C19" s="204" t="s">
        <v>189</v>
      </c>
      <c r="D19" s="159">
        <v>32000</v>
      </c>
      <c r="E19" s="159">
        <v>0</v>
      </c>
      <c r="F19" s="160">
        <f t="shared" si="0"/>
        <v>0</v>
      </c>
    </row>
    <row r="20" spans="1:6" ht="13.5" thickBot="1">
      <c r="A20" s="327" t="s">
        <v>314</v>
      </c>
      <c r="B20" s="328"/>
      <c r="C20" s="328"/>
      <c r="D20" s="205">
        <f>SUM(D6+D8+D10+D13+D16+D18)</f>
        <v>1640275</v>
      </c>
      <c r="E20" s="205">
        <f>SUM(E6+E8+E10+E13+E16+E18)</f>
        <v>750945.24</v>
      </c>
      <c r="F20" s="164">
        <f t="shared" si="0"/>
        <v>45.781667098504826</v>
      </c>
    </row>
  </sheetData>
  <sheetProtection/>
  <mergeCells count="15">
    <mergeCell ref="A1:F1"/>
    <mergeCell ref="A2:F2"/>
    <mergeCell ref="A3:A4"/>
    <mergeCell ref="B3:B4"/>
    <mergeCell ref="C3:C4"/>
    <mergeCell ref="D3:D4"/>
    <mergeCell ref="E3:E4"/>
    <mergeCell ref="F3:F4"/>
    <mergeCell ref="A20:C20"/>
    <mergeCell ref="A6:A7"/>
    <mergeCell ref="A8:A9"/>
    <mergeCell ref="A11:A12"/>
    <mergeCell ref="A13:A15"/>
    <mergeCell ref="A16:A17"/>
    <mergeCell ref="A18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monika.kostepska</cp:lastModifiedBy>
  <cp:lastPrinted>2012-08-22T06:11:52Z</cp:lastPrinted>
  <dcterms:created xsi:type="dcterms:W3CDTF">2011-07-25T08:10:22Z</dcterms:created>
  <dcterms:modified xsi:type="dcterms:W3CDTF">2012-11-30T11:42:09Z</dcterms:modified>
  <cp:category/>
  <cp:version/>
  <cp:contentType/>
  <cp:contentStatus/>
</cp:coreProperties>
</file>