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64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2">'3'!$A$1:$M$47</definedName>
    <definedName name="_xlnm.Print_Area" localSheetId="4">'5'!$A$1:$I$90</definedName>
  </definedNames>
  <calcPr fullCalcOnLoad="1"/>
</workbook>
</file>

<file path=xl/sharedStrings.xml><?xml version="1.0" encoding="utf-8"?>
<sst xmlns="http://schemas.openxmlformats.org/spreadsheetml/2006/main" count="866" uniqueCount="448">
  <si>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</si>
  <si>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</si>
  <si>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</si>
  <si>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</si>
  <si>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</si>
  <si>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</si>
  <si>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</si>
  <si>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</si>
  <si>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</si>
  <si>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</si>
  <si>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</si>
  <si>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</si>
  <si>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</si>
  <si>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</si>
  <si>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</si>
  <si>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</si>
  <si>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</si>
  <si>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</si>
  <si>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</si>
  <si>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</si>
  <si>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</si>
  <si>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</si>
  <si>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</si>
  <si>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</si>
  <si>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</si>
  <si>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</si>
  <si>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</si>
  <si>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</si>
  <si>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</si>
  <si>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</si>
  <si>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</si>
  <si>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</si>
  <si>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</si>
  <si>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</si>
  <si>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</si>
  <si>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</si>
  <si>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</si>
  <si>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</si>
  <si>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</si>
  <si>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</si>
  <si>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</si>
  <si>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Wyszczególnienie</t>
  </si>
  <si>
    <t>Wydatki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</si>
  <si>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</si>
  <si>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</si>
  <si>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</si>
  <si>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</si>
  <si>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</si>
  <si>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</si>
  <si>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</si>
  <si>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</si>
  <si>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</si>
  <si>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</si>
  <si>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</si>
  <si>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</si>
  <si>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</si>
  <si>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</si>
  <si>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</si>
  <si>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</si>
  <si>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</si>
  <si>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</si>
  <si>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</si>
  <si>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</si>
  <si>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</si>
  <si>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</si>
  <si>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</si>
  <si>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</si>
  <si>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</si>
  <si>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</si>
  <si>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</si>
  <si>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</si>
  <si>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</si>
  <si>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</t>
  </si>
  <si>
    <t>wydatki bieżące</t>
  </si>
  <si>
    <t>Stan środków finansowych na początek roku</t>
  </si>
  <si>
    <t>w tym: kredyty i pożyczki zaciągane na wydatki refundowane ze środków UE</t>
  </si>
  <si>
    <t>Stan środków finansowych na koniec roku</t>
  </si>
  <si>
    <t>010</t>
  </si>
  <si>
    <t>01005</t>
  </si>
  <si>
    <t>Dotacje celowe otrzymane z budżetu państwa na zadania bieżące z zakresu administracji rządowej oraz inne zadania zlecone ustawami realizowane przez powiat</t>
  </si>
  <si>
    <t>020</t>
  </si>
  <si>
    <t>02001</t>
  </si>
  <si>
    <t>0970</t>
  </si>
  <si>
    <t>Wpływy z różnych dochodów</t>
  </si>
  <si>
    <t>2710</t>
  </si>
  <si>
    <t>0420</t>
  </si>
  <si>
    <t>Wpływy z opłaty komunikacyjnej</t>
  </si>
  <si>
    <t>0470</t>
  </si>
  <si>
    <t>0690</t>
  </si>
  <si>
    <t>Wpływy z różnych opłat</t>
  </si>
  <si>
    <t>0750</t>
  </si>
  <si>
    <t>2110</t>
  </si>
  <si>
    <t>0010</t>
  </si>
  <si>
    <t>Podatek dochodowy od osób fizycznych</t>
  </si>
  <si>
    <t>0020</t>
  </si>
  <si>
    <t>Podatek dochodowy od osób prawnych</t>
  </si>
  <si>
    <t>Subwencje ogólne z budżetu państwa</t>
  </si>
  <si>
    <t>0920</t>
  </si>
  <si>
    <t>Pozostałe odsetki</t>
  </si>
  <si>
    <t>0830</t>
  </si>
  <si>
    <t>Wpływy z usług</t>
  </si>
  <si>
    <t>RAZEM</t>
  </si>
  <si>
    <t>01095</t>
  </si>
  <si>
    <t>02002</t>
  </si>
  <si>
    <t>700</t>
  </si>
  <si>
    <t xml:space="preserve">Utrzymanie dzieci w placówkach </t>
  </si>
  <si>
    <t>Rehabilitacja osób niepełnosprawnych</t>
  </si>
  <si>
    <t>II. Dochody i wydatki związane z pomocą rzeczową lub finansową realizowaną na podstawie porozumień między j.s.t.</t>
  </si>
  <si>
    <t>6207</t>
  </si>
  <si>
    <t>2130</t>
  </si>
  <si>
    <t>Starostwo Powiatowe w Opatowie</t>
  </si>
  <si>
    <t xml:space="preserve">Program: Rozwój obszarów wiejskich na lata 2007-2013  </t>
  </si>
  <si>
    <t>Priorytet: Poprawa struktury obszarowej gospodarstw rolnych itd..</t>
  </si>
  <si>
    <t>Działanie: poprawianie i rozwijanie infrastruktury związanej z dostosowaniem rolnictwa i leśnictwa</t>
  </si>
  <si>
    <t>Poddziałanie: Scalanie gruntów</t>
  </si>
  <si>
    <t>Projekt: Scalanie gruntów wsi Biedrzychów, Dębno,Nowe na obszarze 1059 ha</t>
  </si>
  <si>
    <t>2010-2013</t>
  </si>
  <si>
    <t>5.</t>
  </si>
  <si>
    <t>6.</t>
  </si>
  <si>
    <t>Priorytet 2: "Wsparcie innowacyjności, budowa społeczeństwa informacyjnego oraz wzrost potencjału inwestycyjnego regionu"</t>
  </si>
  <si>
    <t xml:space="preserve">Działanie 2.2: "Budowa infrastruktury społeczeństwa informatycznego"   </t>
  </si>
  <si>
    <t>Priorytet 2: "Wsparcie innowacyjności, budowa społeczeństwa informacyjnego oraz wzrost potencjału inwestycyjnego regionu".</t>
  </si>
  <si>
    <t xml:space="preserve"> Działanie 7. 1 Rozwój </t>
  </si>
  <si>
    <t xml:space="preserve">Rozwój i upowszechnianie aktywnej integracji </t>
  </si>
  <si>
    <t xml:space="preserve"> Poddziałanie: 7.1,2 </t>
  </si>
  <si>
    <t>poprzez powiatowe centra pomocy rodzinie</t>
  </si>
  <si>
    <t>2007-2012</t>
  </si>
  <si>
    <t>Zespół Szkół Nr 1 w Opatowie</t>
  </si>
  <si>
    <t>Powiatowe Centrum Pomocy Rodzinie</t>
  </si>
  <si>
    <t>Zakup programu komputerowego i komputerów</t>
  </si>
  <si>
    <t>Zakup komputerów</t>
  </si>
  <si>
    <t>7.</t>
  </si>
  <si>
    <t>Utrzymanie dzieci w rodzinach</t>
  </si>
  <si>
    <t>Orzekanie o niepełnosprawności</t>
  </si>
  <si>
    <t>Zespół Szkół w Ożarowie</t>
  </si>
  <si>
    <t>Zespół Szkół Nr 2 w Opatowie</t>
  </si>
  <si>
    <t>Biblioteka publiczna</t>
  </si>
  <si>
    <t>8.</t>
  </si>
  <si>
    <t>9.</t>
  </si>
  <si>
    <t>C. Inne źródła - środki krajowe - kapitał ludzki.</t>
  </si>
  <si>
    <t>Remonty dróg - usuwanie skutków powodzi</t>
  </si>
  <si>
    <t>Program: operacyjny Kapitał Ludzki na lata 2007-2013                             Priorytet IX "Rozwój wykształcenia i kompetencji w regionach".</t>
  </si>
  <si>
    <t xml:space="preserve"> Działanie 9. 2 "Podniesienie atrakcyjności szkolnictwa zawodowego",</t>
  </si>
  <si>
    <t xml:space="preserve"> Projekt: "Nasza szkoła - naszą drogą do kariery …"                    okres realizacji zadania 2011 - 2013</t>
  </si>
  <si>
    <t>2011 - 2013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</si>
  <si>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</si>
  <si>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</si>
  <si>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</si>
  <si>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</si>
  <si>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</si>
  <si>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</si>
  <si>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</si>
  <si>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</si>
  <si>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</si>
  <si>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</si>
  <si>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</si>
  <si>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</si>
  <si>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</si>
  <si>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</si>
  <si>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</si>
  <si>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</si>
  <si>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</si>
  <si>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</si>
  <si>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</si>
  <si>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</si>
  <si>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</si>
  <si>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1.1</t>
  </si>
  <si>
    <t>w tym spłaty kredytów otrzymanych 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</si>
  <si>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</si>
  <si>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</si>
  <si>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</si>
  <si>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</si>
  <si>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</si>
  <si>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</si>
  <si>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</si>
  <si>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</si>
  <si>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</si>
  <si>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</si>
  <si>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Przychody i rozchody budżetu w 2012 r.</t>
  </si>
  <si>
    <t>Kwota
2012 r.</t>
  </si>
  <si>
    <t>§ 955</t>
  </si>
  <si>
    <t>Dochody i wydatki związane z realizacją zadań z zakresu administracji rządowej realizowanych na podstawie porozumień z organami administracji rządowej w 2012 r.</t>
  </si>
  <si>
    <t>Wydatki
na 2012 r.</t>
  </si>
  <si>
    <t xml:space="preserve"> Plan dochodów gromadzonych na wydzielonym rachunku jednostki budżetowej                        i wydatki nimi finansowane w 2012 r.</t>
  </si>
  <si>
    <t>Dochody i wydatki związane z realizacją zadań z zakresu administracji rządowej i innych zadań zleconych odrębnymi ustawami w  2012 r.</t>
  </si>
  <si>
    <t>rok budżetowy 2012 (7+8+9+10)</t>
  </si>
  <si>
    <t>Zadania inwestycyjne roczne w 2012 r.</t>
  </si>
  <si>
    <t>Założenie klimatyzacji w budynku pralni i kuchni</t>
  </si>
  <si>
    <t>Dom Pomocy Społecznej w Sobowie</t>
  </si>
  <si>
    <t>Nazwa jednostki otrzymującej dotacje</t>
  </si>
  <si>
    <t>Zakres</t>
  </si>
  <si>
    <t>Kwota dotacji</t>
  </si>
  <si>
    <t>Powiat Sandomierz</t>
  </si>
  <si>
    <t>Rehabilitacja zawodowa i społeczna osób niepełnosprawnych</t>
  </si>
  <si>
    <t xml:space="preserve"> DPS Zochcinek</t>
  </si>
  <si>
    <t>Zarząd Powiatowy ZOSP RP w Opatowie</t>
  </si>
  <si>
    <t>Dziadziałalność statutowa</t>
  </si>
  <si>
    <t>Szkoły Niepubliczne</t>
  </si>
  <si>
    <t>Działalność oświatowa</t>
  </si>
  <si>
    <t>Zwrot kosztów utrzymania dzieci</t>
  </si>
  <si>
    <t xml:space="preserve">Zwrot kosztów utrzymania dzieci </t>
  </si>
  <si>
    <t>Urząd Miasta i Gminy w Opatowie</t>
  </si>
  <si>
    <t>Dofinansowanie utrzymania biblioteki</t>
  </si>
  <si>
    <t>Dotacje celowe w 2012 roku</t>
  </si>
  <si>
    <t>Województwo Świętokrzyskie</t>
  </si>
  <si>
    <t>Powiaty, w których przebywają dzieci w placówkach wychowawczych</t>
  </si>
  <si>
    <t>Powiaty, w których przebywają dzieci w rodzinach zastepczych</t>
  </si>
  <si>
    <t>Dotacje podmiotowe w 2012 roku</t>
  </si>
  <si>
    <t>Dochody budżetu powiatu na 2012 r.</t>
  </si>
  <si>
    <t>Rolnictwo i łowiectwo</t>
  </si>
  <si>
    <t>Prace geodezyjno-urządzeniowe na potrzeby rolnictwa</t>
  </si>
  <si>
    <t>2117</t>
  </si>
  <si>
    <t>2119</t>
  </si>
  <si>
    <t>Leśnictwo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</si>
  <si>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</si>
  <si>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</si>
  <si>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</si>
  <si>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</si>
  <si>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</si>
  <si>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</si>
  <si>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</si>
  <si>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Dotacje celowe otrzymane z budżetu państwa na realizację bieżących zadań własnych powiatu</t>
  </si>
  <si>
    <t>Dotacja celowa otrzymana z tytułu pomocy finansowej udzielanej między jednostkami samorządu terytorialnego na dofinansowanie własnych zadań bieżących</t>
  </si>
  <si>
    <t>60078</t>
  </si>
  <si>
    <t>Usuwanie skutków klęsk żywiołowych</t>
  </si>
  <si>
    <t>Gospodarka mieszkaniowa</t>
  </si>
  <si>
    <t>70005</t>
  </si>
  <si>
    <t>Gospodarka gruntami i nieruchomościami</t>
  </si>
  <si>
    <t>2360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</si>
  <si>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</si>
  <si>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</si>
  <si>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</si>
  <si>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</si>
  <si>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</si>
  <si>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</si>
  <si>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</si>
  <si>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</si>
  <si>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</si>
  <si>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</si>
  <si>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</si>
  <si>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</si>
  <si>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</si>
  <si>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</si>
  <si>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</si>
  <si>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Wpływy z opłat za zarząd, użytkowanie i użytkowanie wieczyste nieruchomości</t>
  </si>
  <si>
    <t>0570</t>
  </si>
  <si>
    <t>Grzywny,mandaty i inne kary pieniężne od osób fizycznych</t>
  </si>
  <si>
    <t>Dochody z najmu i dzierżawy składników majątkowych Skarbu Państwa, jednostek samorządu terytorialnego lub innych jednostek zaliczanych do sektora finansów publicznych oraz innych umów o podobnym charakterze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</si>
  <si>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</si>
  <si>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</si>
  <si>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</si>
  <si>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</si>
  <si>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</si>
  <si>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</si>
  <si>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</si>
  <si>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754</t>
  </si>
  <si>
    <t>Bezpieczeństwo publiczne i ochrona przeciwpożarowa</t>
  </si>
  <si>
    <t>75411</t>
  </si>
  <si>
    <t>Komendy powiatowe Państwowej Straży Pożarnej</t>
  </si>
  <si>
    <t>Pozostała działalność</t>
  </si>
  <si>
    <t>756</t>
  </si>
  <si>
    <t>Dochody od osób prawnych, od osób fizycznych i od innych jednostek nieposiadających osobowości prawnej oraz wydatki związane z ich poborem</t>
  </si>
  <si>
    <t>75622</t>
  </si>
  <si>
    <t>Wpływy z podatku dochodowego od osób fizycznych</t>
  </si>
  <si>
    <t>758</t>
  </si>
  <si>
    <t>Różne rozliczenia</t>
  </si>
  <si>
    <t>75801</t>
  </si>
  <si>
    <t>Część oświatowa subwencji ogólnej dla jednostek samorządu terytorialnego</t>
  </si>
  <si>
    <t>2920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</si>
  <si>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</si>
  <si>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</si>
  <si>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</si>
  <si>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</si>
  <si>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</si>
  <si>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</si>
  <si>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</si>
  <si>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i wychowanie</t>
  </si>
  <si>
    <t>80148</t>
  </si>
  <si>
    <t>Stołówki szkolne i przedszkolne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</si>
  <si>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</si>
  <si>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</si>
  <si>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</si>
  <si>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</si>
  <si>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</si>
  <si>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</si>
  <si>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</si>
  <si>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</si>
  <si>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</si>
  <si>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</si>
  <si>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</si>
  <si>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</si>
  <si>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85204</t>
  </si>
  <si>
    <t>Rodziny zastępcze</t>
  </si>
  <si>
    <t>85295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</si>
  <si>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</si>
  <si>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</si>
  <si>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</si>
  <si>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</si>
  <si>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</si>
  <si>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</si>
  <si>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</si>
  <si>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</si>
  <si>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2690</t>
  </si>
  <si>
    <t>Środki z Funduszu Pracy otrzymane przez powiat z przeznaczeniem na finasowanie kosztów wynagrodzenia i składek na ubezpieczenia społeczne pracowników powiatowego urzędu pracy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</si>
  <si>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</si>
  <si>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</si>
  <si>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</si>
  <si>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</si>
  <si>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</si>
  <si>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</si>
  <si>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</si>
  <si>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</si>
  <si>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Dotacje celowe w ramach programów finansowanych z udziałem środków europejskich oraz środków, o których mowa w art.5 ust.1 pkt. 3 oraz ust. 3 pkt 5 i 6 ustawy, lub płatności w ramach budżetu środków europejskich</t>
  </si>
  <si>
    <t>0870</t>
  </si>
  <si>
    <t>Wpływy ze sprzedaży składników majątkowych</t>
  </si>
  <si>
    <t>720</t>
  </si>
  <si>
    <t>Informatyka</t>
  </si>
  <si>
    <t>72095</t>
  </si>
  <si>
    <t>80195</t>
  </si>
  <si>
    <t xml:space="preserve">Dotacje na finansowanie wydatków na realizację zadań finansowanych z udziałem środków, o których mowa w art. 5 ust. 1 pkt 2 i 3 
</t>
  </si>
  <si>
    <t xml:space="preserve">Środki na finansowanie wydatków na realizację zadań finansowanych z udziałem środków, o których mowa w art. 5 ust. 1 pkt 2 i 3 
</t>
  </si>
  <si>
    <t>Dochody z najmu i dzierżawy składników majątkowych Skarbu Państwa,  jednostek samorządu terytorialnego lub innych jednostek zaliczanych do sektora finansów publicznych oraz innych umów o podobnym charakterze</t>
  </si>
  <si>
    <t>Dotacje celowe w ramach programów finansowanych z udziałem środków europejskich oraz środków , o których mowa w art..5 ust.1 pkt 3 oraz ust. 3 pkt 5 i 6 ustawy,lub płatności w ramach budżetu środków europejskich</t>
  </si>
  <si>
    <t>Limity wydatków na wieloletnie przedsięwzięcia planowane do poniesienia w 2012 roku</t>
  </si>
  <si>
    <t>Scalanie gruntów wsi Biedrzychów, Dębno, Nowe na obszarze1059 ha (2010-2013)</t>
  </si>
  <si>
    <t>rok budżetowy 2012 (8+9+10+11)</t>
  </si>
  <si>
    <t>A.</t>
  </si>
  <si>
    <t>B.</t>
  </si>
  <si>
    <t>C.</t>
  </si>
  <si>
    <t>D.</t>
  </si>
  <si>
    <t>Projekt  " e-świętokrzyskie Rozbudowa Infrastruktury Informatycznej JTS" w ramach Regionalnego Progrmu Operacyjnego na lata (2010-2012)</t>
  </si>
  <si>
    <t>Projekt  " e-świętokrzyskie Budowa systemu informacji przestrzennej Województwa Świętokrzyskiego" w ramach Regionalnego Programu Operacyjnego Województwa Swiętokrzyskiego na lata(2010-2012)</t>
  </si>
  <si>
    <t>Rozbudowa budynku Zespołu Szkół Nr 1 odnowa potencjału sportowo - dydaktycznego w Opatowie (2007-2012)</t>
  </si>
  <si>
    <t>Promocja integracji Społecznej Droga do Sukcesu (2009-2012)</t>
  </si>
  <si>
    <t>Program operacyjny Kapitał Ludzki (2007-2013).Projekt "Nasza szkoła - naszą drogą do kariery…"</t>
  </si>
  <si>
    <t>Plan wydatków ogółem</t>
  </si>
  <si>
    <t>Z tego</t>
  </si>
  <si>
    <t>Wydatki 
bieżące</t>
  </si>
  <si>
    <t>Wydatki 
majątkowe</t>
  </si>
  <si>
    <t>dotacje na zadania bieżące</t>
  </si>
  <si>
    <t xml:space="preserve">wypłaty z tytułu poręczeń i gwarancji </t>
  </si>
  <si>
    <t xml:space="preserve">obsługa długu 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</si>
  <si>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</si>
  <si>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</si>
  <si>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</si>
  <si>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</si>
  <si>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</si>
  <si>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</si>
  <si>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</si>
  <si>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</si>
  <si>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</si>
  <si>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</si>
  <si>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</si>
  <si>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</si>
  <si>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</si>
  <si>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</si>
  <si>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</si>
  <si>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Nadzór nad gospodarką leśną</t>
  </si>
  <si>
    <t>60013</t>
  </si>
  <si>
    <t>Drogi publiczne wojewódzkie</t>
  </si>
  <si>
    <t>71012</t>
  </si>
  <si>
    <t>Ośrodki dokumentacji geodezyjnej i kartograficznej</t>
  </si>
  <si>
    <t>75019</t>
  </si>
  <si>
    <t>Rady powiatów</t>
  </si>
  <si>
    <t>75075</t>
  </si>
  <si>
    <t>Promocja jednostek samorządu terytorialnego</t>
  </si>
  <si>
    <t>75095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</si>
  <si>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</si>
  <si>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</si>
  <si>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</si>
  <si>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</si>
  <si>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</si>
  <si>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</si>
  <si>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</si>
  <si>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</si>
  <si>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</si>
  <si>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</si>
  <si>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</si>
  <si>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</si>
  <si>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</si>
  <si>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</si>
  <si>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</si>
  <si>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</si>
  <si>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</si>
  <si>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</si>
  <si>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</si>
  <si>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</si>
  <si>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</si>
  <si>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85195</t>
  </si>
  <si>
    <t>85220</t>
  </si>
  <si>
    <t>85218</t>
  </si>
  <si>
    <t>Powiatowe centra pomocy rodzinie</t>
  </si>
  <si>
    <t>85311</t>
  </si>
  <si>
    <t>85395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</si>
  <si>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</si>
  <si>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</si>
  <si>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</si>
  <si>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</si>
  <si>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</si>
  <si>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</si>
  <si>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85417</t>
  </si>
  <si>
    <t>Szkolne schroniska młodzieżowe</t>
  </si>
  <si>
    <t>85446</t>
  </si>
  <si>
    <t>921</t>
  </si>
  <si>
    <t>Kultura i ochrona dziedzictwa narodowego</t>
  </si>
  <si>
    <t>92116</t>
  </si>
  <si>
    <t>Biblioteki</t>
  </si>
  <si>
    <t>92120</t>
  </si>
  <si>
    <t>Ochrona zabytków i opieka nad zabytkami</t>
  </si>
  <si>
    <t>92195</t>
  </si>
  <si>
    <t>926</t>
  </si>
  <si>
    <t>Kultura fizyczna i sport</t>
  </si>
  <si>
    <t>92605</t>
  </si>
  <si>
    <t>Zadania w zakresie kultury fizycznej i sportu</t>
  </si>
  <si>
    <t>Wydatki razem:</t>
  </si>
  <si>
    <t>4</t>
  </si>
  <si>
    <t>6</t>
  </si>
  <si>
    <t>Wydatki budżetu powiatu na 2012 r.</t>
  </si>
  <si>
    <t>na programy finansowane z udziałem środków, o których mowa w art. 5 ust. 1 pkt 2 i 3</t>
  </si>
  <si>
    <t>Jednostki specjalistycznego poradnictwa, mieszkania chronione i ośrodki interwencji kryzysowej</t>
  </si>
  <si>
    <t>wydatki 
jednostek
budżetowych</t>
  </si>
  <si>
    <t>wydatki związane z realizacją ich statutowych zadań</t>
  </si>
  <si>
    <t>świadczenia na rzecz osób fizycznych</t>
  </si>
  <si>
    <t>zakup i objęcie akcji i udziałów oraz wniesienie wkładów do spółek prawa handlowego</t>
  </si>
  <si>
    <t>Dotacje celowe w ramach programów finansowanych z udziałem środków europejskich, o których mowa w art.5 ust. 1 pkt 3 oraz w ust. 3 pkt 5 i 6 ustawy, lub płatnosci w ramach budżetu środków europejskich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</si>
  <si>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</si>
  <si>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</si>
  <si>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Program: operacyjny Kapitał Ludzki    Priorytet VII Promoc  poprzez  Powiatowe Centrum Pomocy Rodzinie</t>
  </si>
  <si>
    <t>2009-2012</t>
  </si>
  <si>
    <t xml:space="preserve">Działanie: </t>
  </si>
  <si>
    <t>Projekt: PL0197 "Termomodernizacja budynków użyteczności publicznej na terenie Powiatu Opatowskiego"- utrzymanie trwałości projektu</t>
  </si>
  <si>
    <t>2011 - 2015</t>
  </si>
  <si>
    <t>Lp</t>
  </si>
  <si>
    <t>Dochody i wydatki związane z realizacją zadań realizowanych na podstawie porozumień (umów) między jednostkami samorządu terytorialnego w 2012 r.</t>
  </si>
  <si>
    <t>Remonty dróg powiatowych</t>
  </si>
  <si>
    <t>2010-2012</t>
  </si>
  <si>
    <t>Projekt Nr PL0197 "Termomodernizacja budynków użyteczności publicznej na terenie Powiatu Opatowskiego" - utrzymanie trwałości projektu (2011-2015)</t>
  </si>
  <si>
    <t>I. Dotacje dla jednostek sektora finansów publicznych</t>
  </si>
  <si>
    <t>Dofinansowanie projektu budowlanego dla drogi nr 754 Ostrowiec Świętokrzyski - Solec nad Wisłą</t>
  </si>
  <si>
    <t>*</t>
  </si>
  <si>
    <t xml:space="preserve">Różnica w wydatkach na programy bieżące w kwocie 344.000 zł wynika z działu 010 gdzie występuje paragraf 2110 w kwocie 344.000 zł, który w załączniku Nr 2 nie został zaliczony do wydatków na programy finansowane z udziałem środków o których mowa w art. 5 ust. 1 pkt 2 i 3. 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</si>
  <si>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</si>
  <si>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ramach Regionalnego Progrmu Operacyjnego Województwa Świętokrzyskiego na lata (2007-2013) </t>
  </si>
  <si>
    <t xml:space="preserve">Program: Projekt  " 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</si>
  <si>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ramach Regionalnego Programu OperacyjnegoWojewództwa Swiętokrzyskiego na lata (2007-2013) </t>
  </si>
  <si>
    <t>Program: Regionalny Program Operacyjny Województwa Świętokrzyskiego na lata 2007-2013  RPOWŚ                                          Priorytet: OŚ 5" Wzrost jakości infrastruktury społecznej oraz inwestycje w dziedzictwo kulturowe, sport i turystykę"                                                        Działanie: 5.2. Podniesienie jakości usług  publicznych,     wspieranie placówek edukacyjnych i kulturalnych.                              Projekt: Rozbudowa budynku Zespołu Szkół  Nr 1 w Opatowie - odnowienie potencjału   sportowo - dydaktycznego</t>
  </si>
  <si>
    <t xml:space="preserve">Program: Operacyjny dla wykorzystania środków finansowych Mechanizmu Finansowego Europejskiego Obszaru Gospodarczego oraz  Norweskiego Mechanizmu Finansowego </t>
  </si>
  <si>
    <t>Umowy przejecia zobowiazań w wyniku przekształceń SPZZOZ w Opatowie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</si>
</sst>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.00_ ;\-#,##0.00\ "/>
    <numFmt numFmtId="172" formatCode="#,##0_ ;\-#,##0\ "/>
  </numFmts>
  <fonts count="8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Arial CE"/>
      <family val="0"/>
    </font>
    <font>
      <b/>
      <i/>
      <sz val="8"/>
      <name val="Times New Roman"/>
      <family val="1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5"/>
      <name val="Arial CE"/>
      <family val="2"/>
    </font>
    <font>
      <b/>
      <sz val="14"/>
      <name val="Times New Roman CE"/>
      <family val="0"/>
    </font>
    <font>
      <b/>
      <sz val="12"/>
      <color indexed="8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b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 CE"/>
      <family val="0"/>
    </font>
    <font>
      <b/>
      <sz val="12"/>
      <name val="Times New Roman"/>
      <family val="1"/>
    </font>
    <font>
      <sz val="8"/>
      <name val="Times New Roman CE"/>
      <family val="1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/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>
        <color rgb="FF000000"/>
      </top>
      <bottom style="medium"/>
    </border>
    <border>
      <left style="thin">
        <color rgb="FF000000"/>
      </left>
      <right>
        <color rgb="FF000000"/>
      </right>
      <top>
        <color rgb="FF000000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medium"/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indexed="63"/>
      </top>
      <bottom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rgb="FF000000"/>
      </top>
      <bottom>
        <color rgb="FF000000"/>
      </bottom>
    </border>
    <border>
      <left style="medium"/>
      <right style="thin">
        <color rgb="FF000000"/>
      </right>
      <top>
        <color rgb="FF000000"/>
      </top>
      <bottom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rgb="FF000000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24" borderId="2" applyNumberFormat="0" applyAlignment="0" applyProtection="0"/>
    <xf numFmtId="0" fontId="7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6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9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9" fillId="24" borderId="1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vertical="center"/>
    </xf>
    <xf numFmtId="41" fontId="28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1" fontId="0" fillId="0" borderId="11" xfId="0" applyNumberFormat="1" applyBorder="1" applyAlignment="1">
      <alignment vertical="center"/>
    </xf>
    <xf numFmtId="41" fontId="15" fillId="0" borderId="10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1" fontId="24" fillId="0" borderId="0" xfId="0" applyNumberFormat="1" applyFont="1" applyAlignment="1">
      <alignment/>
    </xf>
    <xf numFmtId="0" fontId="12" fillId="0" borderId="10" xfId="0" applyNumberFormat="1" applyFont="1" applyBorder="1" applyAlignment="1">
      <alignment vertical="top" wrapText="1"/>
    </xf>
    <xf numFmtId="41" fontId="12" fillId="0" borderId="10" xfId="0" applyNumberFormat="1" applyFont="1" applyBorder="1" applyAlignment="1">
      <alignment vertical="top"/>
    </xf>
    <xf numFmtId="0" fontId="12" fillId="0" borderId="10" xfId="0" applyFont="1" applyBorder="1" applyAlignment="1" quotePrefix="1">
      <alignment vertical="top"/>
    </xf>
    <xf numFmtId="0" fontId="12" fillId="0" borderId="10" xfId="0" applyFont="1" applyBorder="1" applyAlignment="1" quotePrefix="1">
      <alignment vertical="top" wrapText="1"/>
    </xf>
    <xf numFmtId="41" fontId="1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41" fontId="15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quotePrefix="1">
      <alignment/>
    </xf>
    <xf numFmtId="0" fontId="12" fillId="0" borderId="10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41" fontId="3" fillId="0" borderId="10" xfId="0" applyNumberFormat="1" applyFont="1" applyBorder="1" applyAlignment="1">
      <alignment vertical="center"/>
    </xf>
    <xf numFmtId="41" fontId="12" fillId="0" borderId="10" xfId="0" applyNumberFormat="1" applyFont="1" applyBorder="1" applyAlignment="1">
      <alignment horizontal="center" vertical="center" wrapText="1"/>
    </xf>
    <xf numFmtId="41" fontId="12" fillId="0" borderId="0" xfId="0" applyNumberFormat="1" applyFont="1" applyAlignment="1">
      <alignment vertical="center"/>
    </xf>
    <xf numFmtId="0" fontId="33" fillId="0" borderId="10" xfId="0" applyFont="1" applyBorder="1" applyAlignment="1">
      <alignment vertical="center" wrapText="1"/>
    </xf>
    <xf numFmtId="41" fontId="0" fillId="0" borderId="11" xfId="0" applyNumberForma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4" fillId="0" borderId="0" xfId="0" applyFont="1" applyAlignment="1">
      <alignment vertical="top"/>
    </xf>
    <xf numFmtId="41" fontId="1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12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right" vertical="top"/>
    </xf>
    <xf numFmtId="0" fontId="0" fillId="0" borderId="10" xfId="0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41" fontId="12" fillId="0" borderId="16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41" fontId="41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1" fontId="0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49" fontId="42" fillId="30" borderId="19" xfId="0" applyNumberFormat="1" applyFont="1" applyFill="1" applyBorder="1" applyAlignment="1" applyProtection="1">
      <alignment horizontal="left" vertical="center" wrapText="1"/>
      <protection locked="0"/>
    </xf>
    <xf numFmtId="49" fontId="42" fillId="30" borderId="20" xfId="0" applyNumberFormat="1" applyFont="1" applyFill="1" applyBorder="1" applyAlignment="1" applyProtection="1">
      <alignment horizontal="left" vertical="center" wrapText="1"/>
      <protection locked="0"/>
    </xf>
    <xf numFmtId="170" fontId="42" fillId="30" borderId="10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3" fillId="30" borderId="19" xfId="0" applyNumberFormat="1" applyFont="1" applyFill="1" applyBorder="1" applyAlignment="1" applyProtection="1">
      <alignment horizontal="left" vertical="center" wrapText="1"/>
      <protection locked="0"/>
    </xf>
    <xf numFmtId="49" fontId="43" fillId="30" borderId="20" xfId="0" applyNumberFormat="1" applyFont="1" applyFill="1" applyBorder="1" applyAlignment="1" applyProtection="1">
      <alignment horizontal="left" vertical="center" wrapText="1"/>
      <protection locked="0"/>
    </xf>
    <xf numFmtId="170" fontId="43" fillId="30" borderId="10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10" xfId="0" applyNumberFormat="1" applyFont="1" applyBorder="1" applyAlignment="1">
      <alignment horizontal="center" vertical="center"/>
    </xf>
    <xf numFmtId="0" fontId="43" fillId="30" borderId="20" xfId="0" applyFont="1" applyFill="1" applyBorder="1" applyAlignment="1" applyProtection="1">
      <alignment horizontal="left" vertical="center" wrapText="1"/>
      <protection locked="0"/>
    </xf>
    <xf numFmtId="170" fontId="0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49" fontId="43" fillId="3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0" borderId="21" xfId="0" applyNumberFormat="1" applyFont="1" applyFill="1" applyBorder="1" applyAlignment="1" applyProtection="1">
      <alignment horizontal="left" vertical="center" wrapText="1"/>
      <protection locked="0"/>
    </xf>
    <xf numFmtId="49" fontId="42" fillId="3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170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81" fillId="0" borderId="0" xfId="0" applyNumberFormat="1" applyFont="1" applyFill="1" applyBorder="1" applyAlignment="1" applyProtection="1">
      <alignment horizontal="left"/>
      <protection locked="0"/>
    </xf>
    <xf numFmtId="0" fontId="82" fillId="0" borderId="0" xfId="0" applyNumberFormat="1" applyFont="1" applyFill="1" applyBorder="1" applyAlignment="1" applyProtection="1">
      <alignment horizontal="left"/>
      <protection locked="0"/>
    </xf>
    <xf numFmtId="170" fontId="83" fillId="32" borderId="23" xfId="0" applyNumberFormat="1" applyFont="1" applyFill="1" applyBorder="1" applyAlignment="1" applyProtection="1">
      <alignment horizontal="right" vertical="center" wrapText="1"/>
      <protection locked="0"/>
    </xf>
    <xf numFmtId="170" fontId="83" fillId="32" borderId="24" xfId="0" applyNumberFormat="1" applyFont="1" applyFill="1" applyBorder="1" applyAlignment="1" applyProtection="1">
      <alignment horizontal="right" vertical="center" wrapText="1"/>
      <protection locked="0"/>
    </xf>
    <xf numFmtId="170" fontId="82" fillId="0" borderId="0" xfId="0" applyNumberFormat="1" applyFont="1" applyFill="1" applyBorder="1" applyAlignment="1" applyProtection="1">
      <alignment horizontal="left"/>
      <protection locked="0"/>
    </xf>
    <xf numFmtId="170" fontId="81" fillId="0" borderId="0" xfId="0" applyNumberFormat="1" applyFont="1" applyFill="1" applyBorder="1" applyAlignment="1" applyProtection="1">
      <alignment horizontal="left"/>
      <protection locked="0"/>
    </xf>
    <xf numFmtId="170" fontId="83" fillId="32" borderId="10" xfId="0" applyNumberFormat="1" applyFont="1" applyFill="1" applyBorder="1" applyAlignment="1" applyProtection="1">
      <alignment horizontal="right" vertical="center" wrapText="1"/>
      <protection locked="0"/>
    </xf>
    <xf numFmtId="170" fontId="83" fillId="32" borderId="25" xfId="0" applyNumberFormat="1" applyFont="1" applyFill="1" applyBorder="1" applyAlignment="1" applyProtection="1">
      <alignment horizontal="right" vertical="center" wrapText="1"/>
      <protection locked="0"/>
    </xf>
    <xf numFmtId="170" fontId="84" fillId="32" borderId="10" xfId="0" applyNumberFormat="1" applyFont="1" applyFill="1" applyBorder="1" applyAlignment="1" applyProtection="1">
      <alignment horizontal="right" vertical="center" wrapText="1"/>
      <protection locked="0"/>
    </xf>
    <xf numFmtId="170" fontId="84" fillId="32" borderId="26" xfId="0" applyNumberFormat="1" applyFont="1" applyFill="1" applyBorder="1" applyAlignment="1" applyProtection="1">
      <alignment horizontal="right" vertical="center" wrapText="1"/>
      <protection locked="0"/>
    </xf>
    <xf numFmtId="170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/>
    </xf>
    <xf numFmtId="170" fontId="83" fillId="33" borderId="27" xfId="0" applyNumberFormat="1" applyFont="1" applyFill="1" applyBorder="1" applyAlignment="1" applyProtection="1">
      <alignment horizontal="right" vertical="center" wrapText="1"/>
      <protection locked="0"/>
    </xf>
    <xf numFmtId="170" fontId="83" fillId="33" borderId="28" xfId="0" applyNumberFormat="1" applyFont="1" applyFill="1" applyBorder="1" applyAlignment="1" applyProtection="1">
      <alignment horizontal="right" vertical="center" wrapText="1"/>
      <protection locked="0"/>
    </xf>
    <xf numFmtId="170" fontId="83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5" fillId="0" borderId="0" xfId="0" applyNumberFormat="1" applyFont="1" applyFill="1" applyBorder="1" applyAlignment="1" applyProtection="1">
      <alignment horizontal="left"/>
      <protection locked="0"/>
    </xf>
    <xf numFmtId="49" fontId="8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8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86" fillId="0" borderId="34" xfId="0" applyNumberFormat="1" applyFont="1" applyFill="1" applyBorder="1" applyAlignment="1" applyProtection="1">
      <alignment horizontal="center" vertical="center" wrapText="1"/>
      <protection locked="0"/>
    </xf>
    <xf numFmtId="170" fontId="83" fillId="32" borderId="35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81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83" fillId="32" borderId="38" xfId="0" applyNumberFormat="1" applyFont="1" applyFill="1" applyBorder="1" applyAlignment="1" applyProtection="1">
      <alignment horizontal="center" vertical="top" wrapText="1"/>
      <protection locked="0"/>
    </xf>
    <xf numFmtId="0" fontId="81" fillId="0" borderId="38" xfId="0" applyNumberFormat="1" applyFont="1" applyFill="1" applyBorder="1" applyAlignment="1" applyProtection="1">
      <alignment horizontal="center" vertical="top" wrapText="1"/>
      <protection locked="0"/>
    </xf>
    <xf numFmtId="0" fontId="81" fillId="0" borderId="39" xfId="0" applyNumberFormat="1" applyFont="1" applyFill="1" applyBorder="1" applyAlignment="1" applyProtection="1">
      <alignment horizontal="center" vertical="top" wrapText="1"/>
      <protection locked="0"/>
    </xf>
    <xf numFmtId="170" fontId="84" fillId="32" borderId="40" xfId="0" applyNumberFormat="1" applyFont="1" applyFill="1" applyBorder="1" applyAlignment="1" applyProtection="1">
      <alignment horizontal="right" vertical="center" wrapText="1"/>
      <protection locked="0"/>
    </xf>
    <xf numFmtId="170" fontId="83" fillId="32" borderId="41" xfId="0" applyNumberFormat="1" applyFont="1" applyFill="1" applyBorder="1" applyAlignment="1" applyProtection="1">
      <alignment horizontal="right" vertical="center" wrapText="1"/>
      <protection locked="0"/>
    </xf>
    <xf numFmtId="170" fontId="83" fillId="32" borderId="40" xfId="0" applyNumberFormat="1" applyFont="1" applyFill="1" applyBorder="1" applyAlignment="1" applyProtection="1">
      <alignment horizontal="right" vertical="center" wrapText="1"/>
      <protection locked="0"/>
    </xf>
    <xf numFmtId="170" fontId="84" fillId="32" borderId="42" xfId="0" applyNumberFormat="1" applyFont="1" applyFill="1" applyBorder="1" applyAlignment="1" applyProtection="1">
      <alignment horizontal="right" vertical="center" wrapText="1"/>
      <protection locked="0"/>
    </xf>
    <xf numFmtId="170" fontId="83" fillId="32" borderId="43" xfId="0" applyNumberFormat="1" applyFont="1" applyFill="1" applyBorder="1" applyAlignment="1" applyProtection="1">
      <alignment horizontal="right" vertical="center" wrapText="1"/>
      <protection locked="0"/>
    </xf>
    <xf numFmtId="49" fontId="83" fillId="32" borderId="35" xfId="0" applyNumberFormat="1" applyFont="1" applyFill="1" applyBorder="1" applyAlignment="1" applyProtection="1">
      <alignment horizontal="center" vertical="top" wrapText="1"/>
      <protection locked="0"/>
    </xf>
    <xf numFmtId="49" fontId="84" fillId="32" borderId="35" xfId="0" applyNumberFormat="1" applyFont="1" applyFill="1" applyBorder="1" applyAlignment="1" applyProtection="1">
      <alignment horizontal="center" vertical="top" wrapText="1"/>
      <protection locked="0"/>
    </xf>
    <xf numFmtId="170" fontId="84" fillId="32" borderId="35" xfId="0" applyNumberFormat="1" applyFont="1" applyFill="1" applyBorder="1" applyAlignment="1" applyProtection="1">
      <alignment horizontal="right" vertical="center" wrapText="1"/>
      <protection locked="0"/>
    </xf>
    <xf numFmtId="170" fontId="84" fillId="32" borderId="44" xfId="0" applyNumberFormat="1" applyFont="1" applyFill="1" applyBorder="1" applyAlignment="1" applyProtection="1">
      <alignment horizontal="right" vertical="center" wrapText="1"/>
      <protection locked="0"/>
    </xf>
    <xf numFmtId="49" fontId="84" fillId="32" borderId="10" xfId="0" applyNumberFormat="1" applyFont="1" applyFill="1" applyBorder="1" applyAlignment="1" applyProtection="1">
      <alignment horizontal="center" vertical="top" wrapText="1"/>
      <protection locked="0"/>
    </xf>
    <xf numFmtId="49" fontId="83" fillId="32" borderId="10" xfId="0" applyNumberFormat="1" applyFont="1" applyFill="1" applyBorder="1" applyAlignment="1" applyProtection="1">
      <alignment horizontal="center" vertical="top" wrapText="1"/>
      <protection locked="0"/>
    </xf>
    <xf numFmtId="170" fontId="42" fillId="35" borderId="16" xfId="0" applyNumberFormat="1" applyFont="1" applyFill="1" applyBorder="1" applyAlignment="1" applyProtection="1">
      <alignment horizontal="center" vertical="center" wrapText="1"/>
      <protection locked="0"/>
    </xf>
    <xf numFmtId="170" fontId="3" fillId="36" borderId="16" xfId="0" applyNumberFormat="1" applyFont="1" applyFill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center"/>
    </xf>
    <xf numFmtId="43" fontId="44" fillId="0" borderId="10" xfId="0" applyNumberFormat="1" applyFont="1" applyBorder="1" applyAlignment="1">
      <alignment horizontal="center" vertical="center"/>
    </xf>
    <xf numFmtId="170" fontId="46" fillId="30" borderId="10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10" xfId="0" applyNumberFormat="1" applyFont="1" applyBorder="1" applyAlignment="1">
      <alignment horizontal="center" vertical="center"/>
    </xf>
    <xf numFmtId="41" fontId="44" fillId="0" borderId="10" xfId="0" applyNumberFormat="1" applyFont="1" applyBorder="1" applyAlignment="1">
      <alignment horizontal="center" vertical="center"/>
    </xf>
    <xf numFmtId="170" fontId="47" fillId="30" borderId="10" xfId="0" applyNumberFormat="1" applyFont="1" applyFill="1" applyBorder="1" applyAlignment="1" applyProtection="1">
      <alignment vertical="center" wrapText="1"/>
      <protection locked="0"/>
    </xf>
    <xf numFmtId="41" fontId="15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49" fillId="37" borderId="10" xfId="0" applyFont="1" applyFill="1" applyBorder="1" applyAlignment="1">
      <alignment vertical="top"/>
    </xf>
    <xf numFmtId="41" fontId="49" fillId="37" borderId="10" xfId="0" applyNumberFormat="1" applyFont="1" applyFill="1" applyBorder="1" applyAlignment="1">
      <alignment vertical="top" wrapText="1"/>
    </xf>
    <xf numFmtId="0" fontId="15" fillId="37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1" fontId="12" fillId="37" borderId="10" xfId="0" applyNumberFormat="1" applyFont="1" applyFill="1" applyBorder="1" applyAlignment="1">
      <alignment horizontal="right" vertical="center"/>
    </xf>
    <xf numFmtId="41" fontId="15" fillId="37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3" fontId="6" fillId="0" borderId="45" xfId="0" applyNumberFormat="1" applyFont="1" applyBorder="1" applyAlignment="1">
      <alignment horizontal="center" vertical="center" wrapText="1"/>
    </xf>
    <xf numFmtId="43" fontId="6" fillId="0" borderId="46" xfId="0" applyNumberFormat="1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/>
    </xf>
    <xf numFmtId="3" fontId="39" fillId="37" borderId="10" xfId="0" applyNumberFormat="1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41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41" fontId="3" fillId="37" borderId="10" xfId="0" applyNumberFormat="1" applyFont="1" applyFill="1" applyBorder="1" applyAlignment="1">
      <alignment horizontal="center" vertical="center"/>
    </xf>
    <xf numFmtId="41" fontId="3" fillId="37" borderId="10" xfId="0" applyNumberFormat="1" applyFont="1" applyFill="1" applyBorder="1" applyAlignment="1">
      <alignment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3" fontId="0" fillId="0" borderId="45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3" fontId="0" fillId="0" borderId="46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3" fontId="0" fillId="0" borderId="50" xfId="0" applyNumberFormat="1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43" fontId="6" fillId="0" borderId="50" xfId="0" applyNumberFormat="1" applyFont="1" applyBorder="1" applyAlignment="1">
      <alignment horizontal="center" vertical="center" wrapText="1"/>
    </xf>
    <xf numFmtId="43" fontId="3" fillId="31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horizontal="right" vertical="top"/>
    </xf>
    <xf numFmtId="41" fontId="21" fillId="37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42" fillId="35" borderId="52" xfId="0" applyNumberFormat="1" applyFont="1" applyFill="1" applyBorder="1" applyAlignment="1" applyProtection="1">
      <alignment horizontal="center" vertical="center" wrapText="1"/>
      <protection locked="0"/>
    </xf>
    <xf numFmtId="49" fontId="42" fillId="35" borderId="53" xfId="0" applyNumberFormat="1" applyFont="1" applyFill="1" applyBorder="1" applyAlignment="1" applyProtection="1">
      <alignment horizontal="center" vertical="center" wrapText="1"/>
      <protection locked="0"/>
    </xf>
    <xf numFmtId="49" fontId="42" fillId="35" borderId="54" xfId="0" applyNumberFormat="1" applyFont="1" applyFill="1" applyBorder="1" applyAlignment="1" applyProtection="1">
      <alignment horizontal="center" vertical="center" wrapText="1"/>
      <protection locked="0"/>
    </xf>
    <xf numFmtId="49" fontId="46" fillId="30" borderId="20" xfId="0" applyNumberFormat="1" applyFont="1" applyFill="1" applyBorder="1" applyAlignment="1" applyProtection="1">
      <alignment horizontal="left" vertical="center" wrapText="1"/>
      <protection locked="0"/>
    </xf>
    <xf numFmtId="49" fontId="46" fillId="30" borderId="55" xfId="0" applyNumberFormat="1" applyFont="1" applyFill="1" applyBorder="1" applyAlignment="1" applyProtection="1">
      <alignment horizontal="left" vertical="center" wrapText="1"/>
      <protection locked="0"/>
    </xf>
    <xf numFmtId="49" fontId="42" fillId="30" borderId="56" xfId="0" applyNumberFormat="1" applyFont="1" applyFill="1" applyBorder="1" applyAlignment="1" applyProtection="1">
      <alignment horizontal="center" vertical="top" wrapText="1"/>
      <protection locked="0"/>
    </xf>
    <xf numFmtId="49" fontId="42" fillId="30" borderId="57" xfId="0" applyNumberFormat="1" applyFont="1" applyFill="1" applyBorder="1" applyAlignment="1" applyProtection="1">
      <alignment horizontal="center" vertical="top" wrapText="1"/>
      <protection locked="0"/>
    </xf>
    <xf numFmtId="49" fontId="42" fillId="30" borderId="58" xfId="0" applyNumberFormat="1" applyFont="1" applyFill="1" applyBorder="1" applyAlignment="1" applyProtection="1">
      <alignment horizontal="center" vertical="top" wrapText="1"/>
      <protection locked="0"/>
    </xf>
    <xf numFmtId="49" fontId="42" fillId="30" borderId="59" xfId="0" applyNumberFormat="1" applyFont="1" applyFill="1" applyBorder="1" applyAlignment="1" applyProtection="1">
      <alignment horizontal="center" vertical="top" wrapText="1"/>
      <protection locked="0"/>
    </xf>
    <xf numFmtId="0" fontId="48" fillId="0" borderId="6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6" fillId="30" borderId="60" xfId="0" applyNumberFormat="1" applyFont="1" applyFill="1" applyBorder="1" applyAlignment="1" applyProtection="1">
      <alignment horizontal="left" vertical="center" wrapText="1"/>
      <protection locked="0"/>
    </xf>
    <xf numFmtId="49" fontId="46" fillId="30" borderId="51" xfId="0" applyNumberFormat="1" applyFont="1" applyFill="1" applyBorder="1" applyAlignment="1" applyProtection="1">
      <alignment horizontal="left" vertical="center" wrapText="1"/>
      <protection locked="0"/>
    </xf>
    <xf numFmtId="49" fontId="46" fillId="30" borderId="13" xfId="0" applyNumberFormat="1" applyFont="1" applyFill="1" applyBorder="1" applyAlignment="1" applyProtection="1">
      <alignment horizontal="left" vertical="center" wrapText="1"/>
      <protection locked="0"/>
    </xf>
    <xf numFmtId="49" fontId="83" fillId="32" borderId="61" xfId="0" applyNumberFormat="1" applyFont="1" applyFill="1" applyBorder="1" applyAlignment="1" applyProtection="1">
      <alignment horizontal="center" vertical="top" wrapText="1"/>
      <protection locked="0"/>
    </xf>
    <xf numFmtId="0" fontId="81" fillId="0" borderId="62" xfId="0" applyNumberFormat="1" applyFont="1" applyFill="1" applyBorder="1" applyAlignment="1" applyProtection="1">
      <alignment horizontal="center" vertical="top" wrapText="1"/>
      <protection locked="0"/>
    </xf>
    <xf numFmtId="49" fontId="83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84" fillId="32" borderId="35" xfId="0" applyNumberFormat="1" applyFont="1" applyFill="1" applyBorder="1" applyAlignment="1" applyProtection="1">
      <alignment horizontal="left" vertical="center" wrapText="1"/>
      <protection locked="0"/>
    </xf>
    <xf numFmtId="49" fontId="83" fillId="33" borderId="63" xfId="0" applyNumberFormat="1" applyFont="1" applyFill="1" applyBorder="1" applyAlignment="1" applyProtection="1">
      <alignment horizontal="center" vertical="center" wrapText="1"/>
      <protection locked="0"/>
    </xf>
    <xf numFmtId="49" fontId="83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81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84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83" fillId="32" borderId="36" xfId="0" applyNumberFormat="1" applyFont="1" applyFill="1" applyBorder="1" applyAlignment="1" applyProtection="1">
      <alignment horizontal="center" vertical="top" wrapText="1"/>
      <protection locked="0"/>
    </xf>
    <xf numFmtId="0" fontId="8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3" fillId="32" borderId="38" xfId="0" applyNumberFormat="1" applyFont="1" applyFill="1" applyBorder="1" applyAlignment="1" applyProtection="1">
      <alignment horizontal="center" vertical="top" wrapText="1"/>
      <protection locked="0"/>
    </xf>
    <xf numFmtId="49" fontId="8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3" fillId="32" borderId="65" xfId="0" applyNumberFormat="1" applyFont="1" applyFill="1" applyBorder="1" applyAlignment="1" applyProtection="1">
      <alignment horizontal="center" vertical="top" wrapText="1"/>
      <protection locked="0"/>
    </xf>
    <xf numFmtId="49" fontId="83" fillId="32" borderId="35" xfId="0" applyNumberFormat="1" applyFont="1" applyFill="1" applyBorder="1" applyAlignment="1" applyProtection="1">
      <alignment horizontal="left" vertical="center" wrapText="1"/>
      <protection locked="0"/>
    </xf>
    <xf numFmtId="49" fontId="83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1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2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3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4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5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6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7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8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79" xfId="0" applyNumberFormat="1" applyFont="1" applyFill="1" applyBorder="1" applyAlignment="1" applyProtection="1">
      <alignment horizontal="center" vertical="center" wrapText="1"/>
      <protection locked="0"/>
    </xf>
    <xf numFmtId="43" fontId="3" fillId="31" borderId="60" xfId="0" applyNumberFormat="1" applyFont="1" applyFill="1" applyBorder="1" applyAlignment="1">
      <alignment horizontal="right" vertical="center" wrapText="1"/>
    </xf>
    <xf numFmtId="43" fontId="3" fillId="31" borderId="13" xfId="0" applyNumberFormat="1" applyFont="1" applyFill="1" applyBorder="1" applyAlignment="1">
      <alignment horizontal="righ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3" fontId="6" fillId="0" borderId="60" xfId="0" applyNumberFormat="1" applyFont="1" applyBorder="1" applyAlignment="1">
      <alignment horizontal="left" wrapText="1"/>
    </xf>
    <xf numFmtId="43" fontId="6" fillId="0" borderId="13" xfId="0" applyNumberFormat="1" applyFont="1" applyBorder="1" applyAlignment="1">
      <alignment horizontal="left" wrapText="1"/>
    </xf>
    <xf numFmtId="43" fontId="6" fillId="0" borderId="60" xfId="0" applyNumberFormat="1" applyFont="1" applyBorder="1" applyAlignment="1">
      <alignment horizontal="center" vertical="center" wrapText="1"/>
    </xf>
    <xf numFmtId="43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3" fontId="6" fillId="0" borderId="49" xfId="0" applyNumberFormat="1" applyFont="1" applyBorder="1" applyAlignment="1">
      <alignment horizontal="center" vertical="center" wrapText="1"/>
    </xf>
    <xf numFmtId="43" fontId="6" fillId="0" borderId="50" xfId="0" applyNumberFormat="1" applyFont="1" applyBorder="1" applyAlignment="1">
      <alignment horizontal="center" vertical="center" wrapText="1"/>
    </xf>
    <xf numFmtId="43" fontId="6" fillId="0" borderId="16" xfId="0" applyNumberFormat="1" applyFont="1" applyBorder="1" applyAlignment="1">
      <alignment horizontal="center" vertical="center" wrapText="1"/>
    </xf>
    <xf numFmtId="43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0" borderId="45" xfId="0" applyNumberFormat="1" applyFont="1" applyBorder="1" applyAlignment="1">
      <alignment horizontal="center" vertical="center" wrapText="1"/>
    </xf>
    <xf numFmtId="43" fontId="6" fillId="0" borderId="46" xfId="0" applyNumberFormat="1" applyFont="1" applyBorder="1" applyAlignment="1">
      <alignment horizontal="center" vertical="center" wrapText="1"/>
    </xf>
    <xf numFmtId="43" fontId="6" fillId="0" borderId="47" xfId="0" applyNumberFormat="1" applyFont="1" applyBorder="1" applyAlignment="1">
      <alignment horizontal="center" vertical="center" wrapText="1"/>
    </xf>
    <xf numFmtId="43" fontId="6" fillId="0" borderId="4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31" borderId="60" xfId="0" applyFont="1" applyFill="1" applyBorder="1" applyAlignment="1">
      <alignment horizontal="center" vertical="center" wrapText="1"/>
    </xf>
    <xf numFmtId="0" fontId="3" fillId="31" borderId="51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9" fillId="24" borderId="47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1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5" fillId="37" borderId="10" xfId="0" applyFont="1" applyFill="1" applyBorder="1" applyAlignment="1">
      <alignment horizontal="center" vertical="center" wrapText="1"/>
    </xf>
    <xf numFmtId="0" fontId="49" fillId="37" borderId="60" xfId="0" applyFont="1" applyFill="1" applyBorder="1" applyAlignment="1">
      <alignment vertical="top" wrapText="1"/>
    </xf>
    <xf numFmtId="0" fontId="49" fillId="37" borderId="51" xfId="0" applyFont="1" applyFill="1" applyBorder="1" applyAlignment="1">
      <alignment vertical="top" wrapText="1"/>
    </xf>
    <xf numFmtId="0" fontId="49" fillId="37" borderId="13" xfId="0" applyFont="1" applyFill="1" applyBorder="1" applyAlignment="1">
      <alignment vertical="top" wrapText="1"/>
    </xf>
    <xf numFmtId="0" fontId="12" fillId="0" borderId="16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2" fillId="0" borderId="16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2" fillId="0" borderId="60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35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5" fillId="0" borderId="60" xfId="0" applyFont="1" applyBorder="1" applyAlignment="1">
      <alignment vertical="top" wrapText="1"/>
    </xf>
    <xf numFmtId="0" fontId="15" fillId="0" borderId="51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13" xfId="0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12" fillId="0" borderId="1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49" fontId="12" fillId="0" borderId="16" xfId="0" applyNumberFormat="1" applyFont="1" applyBorder="1" applyAlignment="1">
      <alignment horizontal="center" vertical="top"/>
    </xf>
    <xf numFmtId="0" fontId="50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vertical="top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6" fillId="24" borderId="60" xfId="0" applyFont="1" applyFill="1" applyBorder="1" applyAlignment="1">
      <alignment horizontal="center" vertical="center"/>
    </xf>
    <xf numFmtId="0" fontId="26" fillId="24" borderId="51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28" fillId="37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38" fillId="37" borderId="60" xfId="0" applyFont="1" applyFill="1" applyBorder="1" applyAlignment="1">
      <alignment horizontal="center" vertical="center"/>
    </xf>
    <xf numFmtId="0" fontId="38" fillId="37" borderId="51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" fillId="37" borderId="60" xfId="0" applyFont="1" applyFill="1" applyBorder="1" applyAlignment="1">
      <alignment horizontal="center" vertical="center"/>
    </xf>
    <xf numFmtId="0" fontId="3" fillId="37" borderId="5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left" vertical="center"/>
    </xf>
    <xf numFmtId="0" fontId="40" fillId="0" borderId="51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view="pageLayout" workbookViewId="0" topLeftCell="A103">
      <selection activeCell="D121" sqref="D121"/>
    </sheetView>
  </sheetViews>
  <sheetFormatPr defaultColWidth="9.00390625" defaultRowHeight="12.75"/>
  <cols>
    <col min="1" max="1" width="6.875" style="129" customWidth="1"/>
    <col min="2" max="2" width="8.875" style="129" bestFit="1" customWidth="1"/>
    <col min="3" max="3" width="5.00390625" style="129" customWidth="1"/>
    <col min="4" max="4" width="62.875" style="129" customWidth="1"/>
    <col min="5" max="5" width="16.875" style="113" customWidth="1"/>
    <col min="6" max="6" width="15.25390625" style="132" customWidth="1"/>
    <col min="7" max="7" width="14.875" style="132" customWidth="1"/>
    <col min="8" max="8" width="9.125" style="111" customWidth="1"/>
    <col min="9" max="9" width="13.625" style="111" bestFit="1" customWidth="1"/>
    <col min="10" max="16384" width="9.125" style="111" customWidth="1"/>
  </cols>
  <sheetData>
    <row r="1" spans="1:7" ht="21" customHeight="1">
      <c r="A1" s="231" t="s">
        <v>208</v>
      </c>
      <c r="B1" s="231"/>
      <c r="C1" s="231"/>
      <c r="D1" s="231"/>
      <c r="E1" s="231"/>
      <c r="F1" s="231"/>
      <c r="G1" s="231"/>
    </row>
    <row r="3" spans="1:7" s="112" customFormat="1" ht="25.5" customHeight="1">
      <c r="A3" s="232" t="s">
        <v>1</v>
      </c>
      <c r="B3" s="232" t="s">
        <v>2</v>
      </c>
      <c r="C3" s="232" t="s">
        <v>3</v>
      </c>
      <c r="D3" s="234" t="s">
        <v>4</v>
      </c>
      <c r="E3" s="236" t="s">
        <v>30</v>
      </c>
      <c r="F3" s="238" t="s">
        <v>64</v>
      </c>
      <c r="G3" s="239"/>
    </row>
    <row r="4" spans="1:7" s="112" customFormat="1" ht="25.5">
      <c r="A4" s="233"/>
      <c r="B4" s="233"/>
      <c r="C4" s="233"/>
      <c r="D4" s="235"/>
      <c r="E4" s="237"/>
      <c r="F4" s="109" t="s">
        <v>38</v>
      </c>
      <c r="G4" s="109" t="s">
        <v>39</v>
      </c>
    </row>
    <row r="5" spans="1:7" s="163" customFormat="1" ht="10.5" customHeight="1">
      <c r="A5" s="161">
        <v>1</v>
      </c>
      <c r="B5" s="161">
        <v>2</v>
      </c>
      <c r="C5" s="161">
        <v>3</v>
      </c>
      <c r="D5" s="162">
        <v>4</v>
      </c>
      <c r="E5" s="77">
        <v>5</v>
      </c>
      <c r="F5" s="77">
        <v>6</v>
      </c>
      <c r="G5" s="77">
        <v>7</v>
      </c>
    </row>
    <row r="6" spans="1:7" s="118" customFormat="1" ht="14.25" customHeight="1">
      <c r="A6" s="245" t="s">
        <v>77</v>
      </c>
      <c r="B6" s="114"/>
      <c r="C6" s="114"/>
      <c r="D6" s="115" t="s">
        <v>209</v>
      </c>
      <c r="E6" s="116">
        <f>SUM(F6:G6)</f>
        <v>1847000</v>
      </c>
      <c r="F6" s="117">
        <f>F7</f>
        <v>1847000</v>
      </c>
      <c r="G6" s="117">
        <f>G7</f>
        <v>0</v>
      </c>
    </row>
    <row r="7" spans="1:7" s="11" customFormat="1" ht="25.5" customHeight="1">
      <c r="A7" s="246"/>
      <c r="B7" s="114" t="s">
        <v>78</v>
      </c>
      <c r="C7" s="114"/>
      <c r="D7" s="115" t="s">
        <v>210</v>
      </c>
      <c r="E7" s="116">
        <f>SUM(F7:G7)</f>
        <v>1847000</v>
      </c>
      <c r="F7" s="117">
        <f>F8+F10+F12</f>
        <v>1847000</v>
      </c>
      <c r="G7" s="117">
        <f>G8+G10+G12</f>
        <v>0</v>
      </c>
    </row>
    <row r="8" spans="1:7" ht="48" customHeight="1">
      <c r="A8" s="246"/>
      <c r="B8" s="119"/>
      <c r="C8" s="119" t="s">
        <v>91</v>
      </c>
      <c r="D8" s="120" t="s">
        <v>79</v>
      </c>
      <c r="E8" s="121">
        <f aca="true" t="shared" si="0" ref="E8:E54">SUM(F8:G8)</f>
        <v>354000</v>
      </c>
      <c r="F8" s="122">
        <v>354000</v>
      </c>
      <c r="G8" s="122">
        <v>0</v>
      </c>
    </row>
    <row r="9" spans="1:7" ht="33" customHeight="1">
      <c r="A9" s="246"/>
      <c r="B9" s="119"/>
      <c r="C9" s="243" t="s">
        <v>320</v>
      </c>
      <c r="D9" s="244"/>
      <c r="E9" s="191">
        <f t="shared" si="0"/>
        <v>1120000</v>
      </c>
      <c r="F9" s="193">
        <f>F10</f>
        <v>1120000</v>
      </c>
      <c r="G9" s="193">
        <f>G10</f>
        <v>0</v>
      </c>
    </row>
    <row r="10" spans="1:7" ht="40.5" customHeight="1">
      <c r="A10" s="246"/>
      <c r="B10" s="119"/>
      <c r="C10" s="119" t="s">
        <v>211</v>
      </c>
      <c r="D10" s="120" t="s">
        <v>79</v>
      </c>
      <c r="E10" s="121">
        <f t="shared" si="0"/>
        <v>1120000</v>
      </c>
      <c r="F10" s="122">
        <v>1120000</v>
      </c>
      <c r="G10" s="122">
        <v>0</v>
      </c>
    </row>
    <row r="11" spans="1:7" ht="33.75" customHeight="1">
      <c r="A11" s="246"/>
      <c r="B11" s="119"/>
      <c r="C11" s="243" t="s">
        <v>319</v>
      </c>
      <c r="D11" s="244"/>
      <c r="E11" s="191">
        <f t="shared" si="0"/>
        <v>373000</v>
      </c>
      <c r="F11" s="193">
        <f>F12</f>
        <v>373000</v>
      </c>
      <c r="G11" s="193">
        <f>G12</f>
        <v>0</v>
      </c>
    </row>
    <row r="12" spans="1:7" ht="42.75" customHeight="1">
      <c r="A12" s="247"/>
      <c r="B12" s="119"/>
      <c r="C12" s="119" t="s">
        <v>212</v>
      </c>
      <c r="D12" s="120" t="s">
        <v>79</v>
      </c>
      <c r="E12" s="121">
        <f t="shared" si="0"/>
        <v>373000</v>
      </c>
      <c r="F12" s="122">
        <v>373000</v>
      </c>
      <c r="G12" s="122">
        <v>0</v>
      </c>
    </row>
    <row r="13" spans="1:7" s="11" customFormat="1" ht="17.25" customHeight="1">
      <c r="A13" s="248" t="s">
        <v>80</v>
      </c>
      <c r="B13" s="114"/>
      <c r="C13" s="114"/>
      <c r="D13" s="115" t="s">
        <v>213</v>
      </c>
      <c r="E13" s="116">
        <f>SUM(F13:G13)</f>
        <v>213814</v>
      </c>
      <c r="F13" s="117">
        <f>F14</f>
        <v>213814</v>
      </c>
      <c r="G13" s="117">
        <f>G14</f>
        <v>0</v>
      </c>
    </row>
    <row r="14" spans="1:7" s="11" customFormat="1" ht="18" customHeight="1">
      <c r="A14" s="246"/>
      <c r="B14" s="114" t="s">
        <v>81</v>
      </c>
      <c r="C14" s="114"/>
      <c r="D14" s="115" t="s">
        <v>214</v>
      </c>
      <c r="E14" s="116">
        <f>SUM(F14:G14)</f>
        <v>213814</v>
      </c>
      <c r="F14" s="117">
        <f>F15</f>
        <v>213814</v>
      </c>
      <c r="G14" s="117">
        <f>G15</f>
        <v>0</v>
      </c>
    </row>
    <row r="15" spans="1:7" ht="38.25">
      <c r="A15" s="247"/>
      <c r="B15" s="119"/>
      <c r="C15" s="119" t="s">
        <v>215</v>
      </c>
      <c r="D15" s="120" t="s">
        <v>216</v>
      </c>
      <c r="E15" s="121">
        <f t="shared" si="0"/>
        <v>213814</v>
      </c>
      <c r="F15" s="122">
        <v>213814</v>
      </c>
      <c r="G15" s="122">
        <v>0</v>
      </c>
    </row>
    <row r="16" spans="1:7" s="11" customFormat="1" ht="12.75">
      <c r="A16" s="248" t="s">
        <v>217</v>
      </c>
      <c r="B16" s="114"/>
      <c r="C16" s="114"/>
      <c r="D16" s="115" t="s">
        <v>218</v>
      </c>
      <c r="E16" s="116">
        <f t="shared" si="0"/>
        <v>688053</v>
      </c>
      <c r="F16" s="117">
        <f>F17+F21</f>
        <v>688053</v>
      </c>
      <c r="G16" s="117">
        <f>G17+G21</f>
        <v>0</v>
      </c>
    </row>
    <row r="17" spans="1:7" s="11" customFormat="1" ht="17.25" customHeight="1">
      <c r="A17" s="246"/>
      <c r="B17" s="114" t="s">
        <v>219</v>
      </c>
      <c r="C17" s="114"/>
      <c r="D17" s="115" t="s">
        <v>220</v>
      </c>
      <c r="E17" s="116">
        <f t="shared" si="0"/>
        <v>444582</v>
      </c>
      <c r="F17" s="117">
        <f>SUM(F18:F20)</f>
        <v>444582</v>
      </c>
      <c r="G17" s="117">
        <f>SUM(G18:G20)</f>
        <v>0</v>
      </c>
    </row>
    <row r="18" spans="1:7" ht="20.25" customHeight="1">
      <c r="A18" s="246"/>
      <c r="B18" s="119"/>
      <c r="C18" s="119" t="s">
        <v>82</v>
      </c>
      <c r="D18" s="120" t="s">
        <v>83</v>
      </c>
      <c r="E18" s="121">
        <f t="shared" si="0"/>
        <v>40000</v>
      </c>
      <c r="F18" s="122">
        <v>40000</v>
      </c>
      <c r="G18" s="122">
        <v>0</v>
      </c>
    </row>
    <row r="19" spans="1:7" ht="31.5" customHeight="1">
      <c r="A19" s="246"/>
      <c r="B19" s="119"/>
      <c r="C19" s="119" t="s">
        <v>109</v>
      </c>
      <c r="D19" s="120" t="s">
        <v>221</v>
      </c>
      <c r="E19" s="121">
        <f t="shared" si="0"/>
        <v>114000</v>
      </c>
      <c r="F19" s="122">
        <v>114000</v>
      </c>
      <c r="G19" s="122">
        <v>0</v>
      </c>
    </row>
    <row r="20" spans="1:7" ht="42" customHeight="1">
      <c r="A20" s="246"/>
      <c r="B20" s="119"/>
      <c r="C20" s="119" t="s">
        <v>84</v>
      </c>
      <c r="D20" s="120" t="s">
        <v>222</v>
      </c>
      <c r="E20" s="121">
        <f t="shared" si="0"/>
        <v>290582</v>
      </c>
      <c r="F20" s="122">
        <v>290582</v>
      </c>
      <c r="G20" s="122">
        <v>0</v>
      </c>
    </row>
    <row r="21" spans="1:7" s="11" customFormat="1" ht="13.5" customHeight="1">
      <c r="A21" s="246"/>
      <c r="B21" s="114" t="s">
        <v>223</v>
      </c>
      <c r="C21" s="114"/>
      <c r="D21" s="115" t="s">
        <v>224</v>
      </c>
      <c r="E21" s="116">
        <f t="shared" si="0"/>
        <v>243471</v>
      </c>
      <c r="F21" s="117">
        <f>F22</f>
        <v>243471</v>
      </c>
      <c r="G21" s="117">
        <f>G22</f>
        <v>0</v>
      </c>
    </row>
    <row r="22" spans="1:7" ht="42.75" customHeight="1">
      <c r="A22" s="247"/>
      <c r="B22" s="119"/>
      <c r="C22" s="119" t="s">
        <v>84</v>
      </c>
      <c r="D22" s="120" t="s">
        <v>222</v>
      </c>
      <c r="E22" s="121">
        <f t="shared" si="0"/>
        <v>243471</v>
      </c>
      <c r="F22" s="122">
        <v>243471</v>
      </c>
      <c r="G22" s="122">
        <v>0</v>
      </c>
    </row>
    <row r="23" spans="1:7" s="11" customFormat="1" ht="12.75">
      <c r="A23" s="248" t="s">
        <v>104</v>
      </c>
      <c r="B23" s="114"/>
      <c r="C23" s="114"/>
      <c r="D23" s="115" t="s">
        <v>225</v>
      </c>
      <c r="E23" s="116">
        <f t="shared" si="0"/>
        <v>1590000</v>
      </c>
      <c r="F23" s="117">
        <f>F24</f>
        <v>1290000</v>
      </c>
      <c r="G23" s="117">
        <f>G24</f>
        <v>300000</v>
      </c>
    </row>
    <row r="24" spans="1:7" s="11" customFormat="1" ht="17.25" customHeight="1">
      <c r="A24" s="246"/>
      <c r="B24" s="114" t="s">
        <v>226</v>
      </c>
      <c r="C24" s="114"/>
      <c r="D24" s="115" t="s">
        <v>227</v>
      </c>
      <c r="E24" s="116">
        <f t="shared" si="0"/>
        <v>1590000</v>
      </c>
      <c r="F24" s="117">
        <f>SUM(F25:F28)</f>
        <v>1290000</v>
      </c>
      <c r="G24" s="117">
        <f>SUM(G25:G28)</f>
        <v>300000</v>
      </c>
    </row>
    <row r="25" spans="1:7" ht="48" customHeight="1">
      <c r="A25" s="246"/>
      <c r="B25" s="119"/>
      <c r="C25" s="119" t="s">
        <v>90</v>
      </c>
      <c r="D25" s="123" t="s">
        <v>321</v>
      </c>
      <c r="E25" s="121">
        <f t="shared" si="0"/>
        <v>1180000</v>
      </c>
      <c r="F25" s="122">
        <v>1180000</v>
      </c>
      <c r="G25" s="122">
        <v>0</v>
      </c>
    </row>
    <row r="26" spans="1:7" ht="19.5" customHeight="1">
      <c r="A26" s="246"/>
      <c r="B26" s="119"/>
      <c r="C26" s="119" t="s">
        <v>313</v>
      </c>
      <c r="D26" s="123" t="s">
        <v>314</v>
      </c>
      <c r="E26" s="121">
        <f t="shared" si="0"/>
        <v>300000</v>
      </c>
      <c r="F26" s="122">
        <v>0</v>
      </c>
      <c r="G26" s="122">
        <v>300000</v>
      </c>
    </row>
    <row r="27" spans="1:7" ht="41.25" customHeight="1">
      <c r="A27" s="246"/>
      <c r="B27" s="119"/>
      <c r="C27" s="119" t="s">
        <v>91</v>
      </c>
      <c r="D27" s="120" t="s">
        <v>79</v>
      </c>
      <c r="E27" s="121">
        <f t="shared" si="0"/>
        <v>20000</v>
      </c>
      <c r="F27" s="122">
        <v>20000</v>
      </c>
      <c r="G27" s="122">
        <v>0</v>
      </c>
    </row>
    <row r="28" spans="1:7" ht="33.75" customHeight="1">
      <c r="A28" s="247"/>
      <c r="B28" s="119"/>
      <c r="C28" s="119" t="s">
        <v>228</v>
      </c>
      <c r="D28" s="120" t="s">
        <v>229</v>
      </c>
      <c r="E28" s="121">
        <f t="shared" si="0"/>
        <v>90000</v>
      </c>
      <c r="F28" s="122">
        <v>90000</v>
      </c>
      <c r="G28" s="122">
        <v>0</v>
      </c>
    </row>
    <row r="29" spans="1:7" s="11" customFormat="1" ht="17.25" customHeight="1">
      <c r="A29" s="248" t="s">
        <v>230</v>
      </c>
      <c r="B29" s="114"/>
      <c r="C29" s="114"/>
      <c r="D29" s="115" t="s">
        <v>231</v>
      </c>
      <c r="E29" s="116">
        <f t="shared" si="0"/>
        <v>674500</v>
      </c>
      <c r="F29" s="117">
        <f>F30+F34+F36</f>
        <v>674500</v>
      </c>
      <c r="G29" s="117">
        <f>G30+G34+G36</f>
        <v>0</v>
      </c>
    </row>
    <row r="30" spans="1:7" s="11" customFormat="1" ht="16.5" customHeight="1">
      <c r="A30" s="246"/>
      <c r="B30" s="114" t="s">
        <v>232</v>
      </c>
      <c r="C30" s="114"/>
      <c r="D30" s="115" t="s">
        <v>233</v>
      </c>
      <c r="E30" s="116">
        <f t="shared" si="0"/>
        <v>410500</v>
      </c>
      <c r="F30" s="117">
        <f>SUM(F31:F33)</f>
        <v>410500</v>
      </c>
      <c r="G30" s="117">
        <f>SUM(G31:G33)</f>
        <v>0</v>
      </c>
    </row>
    <row r="31" spans="1:7" ht="18" customHeight="1">
      <c r="A31" s="246"/>
      <c r="B31" s="119"/>
      <c r="C31" s="119" t="s">
        <v>88</v>
      </c>
      <c r="D31" s="120" t="s">
        <v>89</v>
      </c>
      <c r="E31" s="121">
        <f t="shared" si="0"/>
        <v>380000</v>
      </c>
      <c r="F31" s="122">
        <v>380000</v>
      </c>
      <c r="G31" s="122">
        <v>0</v>
      </c>
    </row>
    <row r="32" spans="1:7" ht="17.25" customHeight="1">
      <c r="A32" s="246"/>
      <c r="B32" s="119"/>
      <c r="C32" s="119" t="s">
        <v>97</v>
      </c>
      <c r="D32" s="120" t="s">
        <v>98</v>
      </c>
      <c r="E32" s="121">
        <f t="shared" si="0"/>
        <v>500</v>
      </c>
      <c r="F32" s="122">
        <v>500</v>
      </c>
      <c r="G32" s="122">
        <v>0</v>
      </c>
    </row>
    <row r="33" spans="1:7" ht="44.25" customHeight="1">
      <c r="A33" s="246"/>
      <c r="B33" s="119"/>
      <c r="C33" s="119" t="s">
        <v>91</v>
      </c>
      <c r="D33" s="120" t="s">
        <v>79</v>
      </c>
      <c r="E33" s="121">
        <f t="shared" si="0"/>
        <v>30000</v>
      </c>
      <c r="F33" s="122">
        <v>30000</v>
      </c>
      <c r="G33" s="122">
        <v>0</v>
      </c>
    </row>
    <row r="34" spans="1:7" s="11" customFormat="1" ht="23.25" customHeight="1">
      <c r="A34" s="246"/>
      <c r="B34" s="114" t="s">
        <v>234</v>
      </c>
      <c r="C34" s="114"/>
      <c r="D34" s="115" t="s">
        <v>235</v>
      </c>
      <c r="E34" s="116">
        <f t="shared" si="0"/>
        <v>5000</v>
      </c>
      <c r="F34" s="117">
        <f>F35</f>
        <v>5000</v>
      </c>
      <c r="G34" s="117">
        <f>G35</f>
        <v>0</v>
      </c>
    </row>
    <row r="35" spans="1:7" ht="43.5" customHeight="1">
      <c r="A35" s="246"/>
      <c r="B35" s="119"/>
      <c r="C35" s="119" t="s">
        <v>91</v>
      </c>
      <c r="D35" s="120" t="s">
        <v>79</v>
      </c>
      <c r="E35" s="121">
        <f t="shared" si="0"/>
        <v>5000</v>
      </c>
      <c r="F35" s="122">
        <v>5000</v>
      </c>
      <c r="G35" s="122">
        <v>0</v>
      </c>
    </row>
    <row r="36" spans="1:7" s="11" customFormat="1" ht="18" customHeight="1">
      <c r="A36" s="246"/>
      <c r="B36" s="114" t="s">
        <v>236</v>
      </c>
      <c r="C36" s="114"/>
      <c r="D36" s="115" t="s">
        <v>237</v>
      </c>
      <c r="E36" s="116">
        <f t="shared" si="0"/>
        <v>259000</v>
      </c>
      <c r="F36" s="117">
        <f>F37</f>
        <v>259000</v>
      </c>
      <c r="G36" s="117">
        <f>G37</f>
        <v>0</v>
      </c>
    </row>
    <row r="37" spans="1:7" ht="45" customHeight="1">
      <c r="A37" s="247"/>
      <c r="B37" s="119"/>
      <c r="C37" s="119" t="s">
        <v>91</v>
      </c>
      <c r="D37" s="120" t="s">
        <v>79</v>
      </c>
      <c r="E37" s="121">
        <f t="shared" si="0"/>
        <v>259000</v>
      </c>
      <c r="F37" s="122">
        <v>259000</v>
      </c>
      <c r="G37" s="122">
        <v>0</v>
      </c>
    </row>
    <row r="38" spans="1:7" s="11" customFormat="1" ht="18.75" customHeight="1">
      <c r="A38" s="248" t="s">
        <v>315</v>
      </c>
      <c r="B38" s="114"/>
      <c r="C38" s="114"/>
      <c r="D38" s="115" t="s">
        <v>316</v>
      </c>
      <c r="E38" s="116">
        <f t="shared" si="0"/>
        <v>985199</v>
      </c>
      <c r="F38" s="117">
        <f>F39</f>
        <v>0</v>
      </c>
      <c r="G38" s="117">
        <f>G39</f>
        <v>985199</v>
      </c>
    </row>
    <row r="39" spans="1:7" s="11" customFormat="1" ht="21.75" customHeight="1">
      <c r="A39" s="246"/>
      <c r="B39" s="114" t="s">
        <v>317</v>
      </c>
      <c r="C39" s="114"/>
      <c r="D39" s="115" t="s">
        <v>259</v>
      </c>
      <c r="E39" s="116">
        <f t="shared" si="0"/>
        <v>985199</v>
      </c>
      <c r="F39" s="117">
        <f>F41</f>
        <v>0</v>
      </c>
      <c r="G39" s="117">
        <f>G41</f>
        <v>985199</v>
      </c>
    </row>
    <row r="40" spans="1:7" ht="33.75" customHeight="1">
      <c r="A40" s="246"/>
      <c r="B40" s="119"/>
      <c r="C40" s="243" t="s">
        <v>320</v>
      </c>
      <c r="D40" s="244"/>
      <c r="E40" s="191">
        <f t="shared" si="0"/>
        <v>985199</v>
      </c>
      <c r="F40" s="193">
        <f>F41</f>
        <v>0</v>
      </c>
      <c r="G40" s="193">
        <f>G41</f>
        <v>985199</v>
      </c>
    </row>
    <row r="41" spans="1:7" ht="39" customHeight="1">
      <c r="A41" s="247"/>
      <c r="B41" s="119"/>
      <c r="C41" s="119" t="s">
        <v>108</v>
      </c>
      <c r="D41" s="120" t="s">
        <v>312</v>
      </c>
      <c r="E41" s="121">
        <f t="shared" si="0"/>
        <v>985199</v>
      </c>
      <c r="F41" s="122">
        <v>0</v>
      </c>
      <c r="G41" s="122">
        <v>985199</v>
      </c>
    </row>
    <row r="42" spans="1:7" s="11" customFormat="1" ht="16.5" customHeight="1">
      <c r="A42" s="248" t="s">
        <v>238</v>
      </c>
      <c r="B42" s="114"/>
      <c r="C42" s="114"/>
      <c r="D42" s="115" t="s">
        <v>239</v>
      </c>
      <c r="E42" s="116">
        <f t="shared" si="0"/>
        <v>1387062</v>
      </c>
      <c r="F42" s="117">
        <f>F43+F45+F52</f>
        <v>1387062</v>
      </c>
      <c r="G42" s="117">
        <f>G43+G45+G52</f>
        <v>0</v>
      </c>
    </row>
    <row r="43" spans="1:7" s="11" customFormat="1" ht="15.75" customHeight="1">
      <c r="A43" s="246"/>
      <c r="B43" s="114" t="s">
        <v>240</v>
      </c>
      <c r="C43" s="114"/>
      <c r="D43" s="115" t="s">
        <v>241</v>
      </c>
      <c r="E43" s="116">
        <f t="shared" si="0"/>
        <v>146086</v>
      </c>
      <c r="F43" s="117">
        <f>F44</f>
        <v>146086</v>
      </c>
      <c r="G43" s="117">
        <f>G44</f>
        <v>0</v>
      </c>
    </row>
    <row r="44" spans="1:7" ht="38.25">
      <c r="A44" s="246"/>
      <c r="B44" s="119"/>
      <c r="C44" s="119" t="s">
        <v>91</v>
      </c>
      <c r="D44" s="120" t="s">
        <v>79</v>
      </c>
      <c r="E44" s="121">
        <f t="shared" si="0"/>
        <v>146086</v>
      </c>
      <c r="F44" s="122">
        <v>146086</v>
      </c>
      <c r="G44" s="122">
        <v>0</v>
      </c>
    </row>
    <row r="45" spans="1:7" s="11" customFormat="1" ht="17.25" customHeight="1">
      <c r="A45" s="246"/>
      <c r="B45" s="114" t="s">
        <v>242</v>
      </c>
      <c r="C45" s="114"/>
      <c r="D45" s="115" t="s">
        <v>243</v>
      </c>
      <c r="E45" s="116">
        <f t="shared" si="0"/>
        <v>1198976</v>
      </c>
      <c r="F45" s="117">
        <f>SUM(F46:F51)</f>
        <v>1198976</v>
      </c>
      <c r="G45" s="117">
        <f>SUM(G46:G51)</f>
        <v>0</v>
      </c>
    </row>
    <row r="46" spans="1:7" ht="17.25" customHeight="1">
      <c r="A46" s="246"/>
      <c r="B46" s="119"/>
      <c r="C46" s="119" t="s">
        <v>85</v>
      </c>
      <c r="D46" s="120" t="s">
        <v>86</v>
      </c>
      <c r="E46" s="121">
        <f t="shared" si="0"/>
        <v>1000000</v>
      </c>
      <c r="F46" s="124">
        <v>1000000</v>
      </c>
      <c r="G46" s="124">
        <v>0</v>
      </c>
    </row>
    <row r="47" spans="1:7" ht="33.75" customHeight="1">
      <c r="A47" s="246"/>
      <c r="B47" s="119"/>
      <c r="C47" s="119" t="s">
        <v>87</v>
      </c>
      <c r="D47" s="120" t="s">
        <v>244</v>
      </c>
      <c r="E47" s="121">
        <f t="shared" si="0"/>
        <v>1226</v>
      </c>
      <c r="F47" s="124">
        <v>1226</v>
      </c>
      <c r="G47" s="124">
        <v>0</v>
      </c>
    </row>
    <row r="48" spans="1:7" ht="19.5" customHeight="1">
      <c r="A48" s="246"/>
      <c r="B48" s="119"/>
      <c r="C48" s="119" t="s">
        <v>245</v>
      </c>
      <c r="D48" s="120" t="s">
        <v>246</v>
      </c>
      <c r="E48" s="121">
        <f t="shared" si="0"/>
        <v>1000</v>
      </c>
      <c r="F48" s="124">
        <v>1000</v>
      </c>
      <c r="G48" s="124">
        <v>0</v>
      </c>
    </row>
    <row r="49" spans="1:7" ht="19.5" customHeight="1">
      <c r="A49" s="246"/>
      <c r="B49" s="119"/>
      <c r="C49" s="119" t="s">
        <v>88</v>
      </c>
      <c r="D49" s="120" t="s">
        <v>89</v>
      </c>
      <c r="E49" s="121">
        <f t="shared" si="0"/>
        <v>750</v>
      </c>
      <c r="F49" s="124">
        <v>750</v>
      </c>
      <c r="G49" s="124">
        <v>0</v>
      </c>
    </row>
    <row r="50" spans="1:7" ht="51.75" customHeight="1">
      <c r="A50" s="246"/>
      <c r="B50" s="119"/>
      <c r="C50" s="119" t="s">
        <v>90</v>
      </c>
      <c r="D50" s="120" t="s">
        <v>247</v>
      </c>
      <c r="E50" s="121">
        <f t="shared" si="0"/>
        <v>160000</v>
      </c>
      <c r="F50" s="124">
        <v>160000</v>
      </c>
      <c r="G50" s="124">
        <v>0</v>
      </c>
    </row>
    <row r="51" spans="1:7" ht="18" customHeight="1">
      <c r="A51" s="246"/>
      <c r="B51" s="119"/>
      <c r="C51" s="119" t="s">
        <v>82</v>
      </c>
      <c r="D51" s="120" t="s">
        <v>83</v>
      </c>
      <c r="E51" s="121">
        <f t="shared" si="0"/>
        <v>36000</v>
      </c>
      <c r="F51" s="124">
        <v>36000</v>
      </c>
      <c r="G51" s="124">
        <v>0</v>
      </c>
    </row>
    <row r="52" spans="1:7" s="11" customFormat="1" ht="17.25" customHeight="1">
      <c r="A52" s="246"/>
      <c r="B52" s="114" t="s">
        <v>248</v>
      </c>
      <c r="C52" s="114"/>
      <c r="D52" s="115" t="s">
        <v>249</v>
      </c>
      <c r="E52" s="116">
        <f t="shared" si="0"/>
        <v>42000</v>
      </c>
      <c r="F52" s="125">
        <f>SUM(F53:F54)</f>
        <v>42000</v>
      </c>
      <c r="G52" s="125">
        <f>SUM(G53:G54)</f>
        <v>0</v>
      </c>
    </row>
    <row r="53" spans="1:7" ht="38.25">
      <c r="A53" s="246"/>
      <c r="B53" s="119"/>
      <c r="C53" s="119" t="s">
        <v>91</v>
      </c>
      <c r="D53" s="120" t="s">
        <v>79</v>
      </c>
      <c r="E53" s="121">
        <f t="shared" si="0"/>
        <v>16000</v>
      </c>
      <c r="F53" s="124">
        <v>16000</v>
      </c>
      <c r="G53" s="124">
        <v>0</v>
      </c>
    </row>
    <row r="54" spans="1:7" ht="38.25">
      <c r="A54" s="247"/>
      <c r="B54" s="119"/>
      <c r="C54" s="119" t="s">
        <v>250</v>
      </c>
      <c r="D54" s="120" t="s">
        <v>251</v>
      </c>
      <c r="E54" s="121">
        <f t="shared" si="0"/>
        <v>26000</v>
      </c>
      <c r="F54" s="124">
        <v>26000</v>
      </c>
      <c r="G54" s="124">
        <v>0</v>
      </c>
    </row>
    <row r="55" spans="1:7" s="11" customFormat="1" ht="16.5" customHeight="1">
      <c r="A55" s="248" t="s">
        <v>255</v>
      </c>
      <c r="B55" s="114"/>
      <c r="C55" s="114"/>
      <c r="D55" s="115" t="s">
        <v>256</v>
      </c>
      <c r="E55" s="116">
        <f aca="true" t="shared" si="1" ref="E55:E86">SUM(F55:G55)</f>
        <v>3106000</v>
      </c>
      <c r="F55" s="125">
        <f>F56</f>
        <v>3106000</v>
      </c>
      <c r="G55" s="125">
        <f>G56</f>
        <v>0</v>
      </c>
    </row>
    <row r="56" spans="1:7" s="11" customFormat="1" ht="16.5" customHeight="1">
      <c r="A56" s="246"/>
      <c r="B56" s="114" t="s">
        <v>257</v>
      </c>
      <c r="C56" s="114"/>
      <c r="D56" s="115" t="s">
        <v>258</v>
      </c>
      <c r="E56" s="116">
        <f t="shared" si="1"/>
        <v>3106000</v>
      </c>
      <c r="F56" s="125">
        <f>F57</f>
        <v>3106000</v>
      </c>
      <c r="G56" s="125">
        <f>G57</f>
        <v>0</v>
      </c>
    </row>
    <row r="57" spans="1:7" ht="38.25">
      <c r="A57" s="247"/>
      <c r="B57" s="119"/>
      <c r="C57" s="119" t="s">
        <v>91</v>
      </c>
      <c r="D57" s="120" t="s">
        <v>79</v>
      </c>
      <c r="E57" s="121">
        <f t="shared" si="1"/>
        <v>3106000</v>
      </c>
      <c r="F57" s="124">
        <v>3106000</v>
      </c>
      <c r="G57" s="124">
        <v>0</v>
      </c>
    </row>
    <row r="58" spans="1:7" s="11" customFormat="1" ht="38.25">
      <c r="A58" s="248" t="s">
        <v>260</v>
      </c>
      <c r="B58" s="114"/>
      <c r="C58" s="114"/>
      <c r="D58" s="115" t="s">
        <v>261</v>
      </c>
      <c r="E58" s="116">
        <f t="shared" si="1"/>
        <v>4708445</v>
      </c>
      <c r="F58" s="125">
        <f>F59</f>
        <v>4708445</v>
      </c>
      <c r="G58" s="125">
        <f>G59</f>
        <v>0</v>
      </c>
    </row>
    <row r="59" spans="1:7" s="11" customFormat="1" ht="18" customHeight="1">
      <c r="A59" s="246"/>
      <c r="B59" s="114" t="s">
        <v>262</v>
      </c>
      <c r="C59" s="114"/>
      <c r="D59" s="115" t="s">
        <v>263</v>
      </c>
      <c r="E59" s="116">
        <f t="shared" si="1"/>
        <v>4708445</v>
      </c>
      <c r="F59" s="125">
        <f>SUM(F60:F61)</f>
        <v>4708445</v>
      </c>
      <c r="G59" s="125">
        <f>SUM(G60:G61)</f>
        <v>0</v>
      </c>
    </row>
    <row r="60" spans="1:7" ht="17.25" customHeight="1">
      <c r="A60" s="246"/>
      <c r="B60" s="119"/>
      <c r="C60" s="119" t="s">
        <v>92</v>
      </c>
      <c r="D60" s="120" t="s">
        <v>93</v>
      </c>
      <c r="E60" s="121">
        <f t="shared" si="1"/>
        <v>4508445</v>
      </c>
      <c r="F60" s="124">
        <v>4508445</v>
      </c>
      <c r="G60" s="124">
        <v>0</v>
      </c>
    </row>
    <row r="61" spans="1:7" ht="18" customHeight="1">
      <c r="A61" s="247"/>
      <c r="B61" s="119"/>
      <c r="C61" s="119" t="s">
        <v>94</v>
      </c>
      <c r="D61" s="120" t="s">
        <v>95</v>
      </c>
      <c r="E61" s="121">
        <f t="shared" si="1"/>
        <v>200000</v>
      </c>
      <c r="F61" s="124">
        <v>200000</v>
      </c>
      <c r="G61" s="124">
        <v>0</v>
      </c>
    </row>
    <row r="62" spans="1:7" s="11" customFormat="1" ht="18.75" customHeight="1">
      <c r="A62" s="248" t="s">
        <v>264</v>
      </c>
      <c r="B62" s="114"/>
      <c r="C62" s="114"/>
      <c r="D62" s="115" t="s">
        <v>265</v>
      </c>
      <c r="E62" s="116">
        <f t="shared" si="1"/>
        <v>29833230</v>
      </c>
      <c r="F62" s="125">
        <f>F63+F65+F67+F69</f>
        <v>29833230</v>
      </c>
      <c r="G62" s="125">
        <f>G63+G65+G67+G69</f>
        <v>0</v>
      </c>
    </row>
    <row r="63" spans="1:7" s="11" customFormat="1" ht="25.5">
      <c r="A63" s="246"/>
      <c r="B63" s="114" t="s">
        <v>266</v>
      </c>
      <c r="C63" s="114"/>
      <c r="D63" s="115" t="s">
        <v>267</v>
      </c>
      <c r="E63" s="116">
        <f t="shared" si="1"/>
        <v>21833757</v>
      </c>
      <c r="F63" s="125">
        <f>F64</f>
        <v>21833757</v>
      </c>
      <c r="G63" s="125">
        <f>G64</f>
        <v>0</v>
      </c>
    </row>
    <row r="64" spans="1:7" ht="19.5" customHeight="1">
      <c r="A64" s="246"/>
      <c r="B64" s="119"/>
      <c r="C64" s="119" t="s">
        <v>268</v>
      </c>
      <c r="D64" s="120" t="s">
        <v>96</v>
      </c>
      <c r="E64" s="121">
        <f t="shared" si="1"/>
        <v>21833757</v>
      </c>
      <c r="F64" s="124">
        <v>21833757</v>
      </c>
      <c r="G64" s="124">
        <v>0</v>
      </c>
    </row>
    <row r="65" spans="1:7" s="11" customFormat="1" ht="17.25" customHeight="1">
      <c r="A65" s="246"/>
      <c r="B65" s="114" t="s">
        <v>269</v>
      </c>
      <c r="C65" s="114"/>
      <c r="D65" s="115" t="s">
        <v>270</v>
      </c>
      <c r="E65" s="116">
        <f t="shared" si="1"/>
        <v>5118156</v>
      </c>
      <c r="F65" s="125">
        <f>F66</f>
        <v>5118156</v>
      </c>
      <c r="G65" s="125">
        <f>G66</f>
        <v>0</v>
      </c>
    </row>
    <row r="66" spans="1:7" ht="15.75" customHeight="1">
      <c r="A66" s="246"/>
      <c r="B66" s="119"/>
      <c r="C66" s="119" t="s">
        <v>268</v>
      </c>
      <c r="D66" s="120" t="s">
        <v>96</v>
      </c>
      <c r="E66" s="121">
        <f t="shared" si="1"/>
        <v>5118156</v>
      </c>
      <c r="F66" s="124">
        <v>5118156</v>
      </c>
      <c r="G66" s="124">
        <v>0</v>
      </c>
    </row>
    <row r="67" spans="1:7" s="11" customFormat="1" ht="15.75" customHeight="1">
      <c r="A67" s="246"/>
      <c r="B67" s="114" t="s">
        <v>271</v>
      </c>
      <c r="C67" s="114"/>
      <c r="D67" s="115" t="s">
        <v>272</v>
      </c>
      <c r="E67" s="116">
        <f t="shared" si="1"/>
        <v>100000</v>
      </c>
      <c r="F67" s="125">
        <f>F68</f>
        <v>100000</v>
      </c>
      <c r="G67" s="125">
        <f>G68</f>
        <v>0</v>
      </c>
    </row>
    <row r="68" spans="1:7" ht="18.75" customHeight="1">
      <c r="A68" s="246"/>
      <c r="B68" s="119"/>
      <c r="C68" s="119" t="s">
        <v>97</v>
      </c>
      <c r="D68" s="120" t="s">
        <v>98</v>
      </c>
      <c r="E68" s="121">
        <f t="shared" si="1"/>
        <v>100000</v>
      </c>
      <c r="F68" s="124">
        <v>100000</v>
      </c>
      <c r="G68" s="124">
        <v>0</v>
      </c>
    </row>
    <row r="69" spans="1:7" s="11" customFormat="1" ht="17.25" customHeight="1">
      <c r="A69" s="246"/>
      <c r="B69" s="114" t="s">
        <v>273</v>
      </c>
      <c r="C69" s="114"/>
      <c r="D69" s="115" t="s">
        <v>274</v>
      </c>
      <c r="E69" s="116">
        <f t="shared" si="1"/>
        <v>2781317</v>
      </c>
      <c r="F69" s="125">
        <f>F70</f>
        <v>2781317</v>
      </c>
      <c r="G69" s="125">
        <f>G70</f>
        <v>0</v>
      </c>
    </row>
    <row r="70" spans="1:7" ht="18" customHeight="1">
      <c r="A70" s="247"/>
      <c r="B70" s="119"/>
      <c r="C70" s="119" t="s">
        <v>268</v>
      </c>
      <c r="D70" s="120" t="s">
        <v>96</v>
      </c>
      <c r="E70" s="121">
        <f t="shared" si="1"/>
        <v>2781317</v>
      </c>
      <c r="F70" s="124">
        <v>2781317</v>
      </c>
      <c r="G70" s="124">
        <v>0</v>
      </c>
    </row>
    <row r="71" spans="1:7" s="11" customFormat="1" ht="18" customHeight="1">
      <c r="A71" s="248" t="s">
        <v>275</v>
      </c>
      <c r="B71" s="114"/>
      <c r="C71" s="114"/>
      <c r="D71" s="115" t="s">
        <v>276</v>
      </c>
      <c r="E71" s="116">
        <f t="shared" si="1"/>
        <v>2164087</v>
      </c>
      <c r="F71" s="125">
        <f>F72+F74</f>
        <v>415620</v>
      </c>
      <c r="G71" s="125">
        <f>G72+G74</f>
        <v>1748467</v>
      </c>
    </row>
    <row r="72" spans="1:7" s="11" customFormat="1" ht="16.5" customHeight="1">
      <c r="A72" s="246"/>
      <c r="B72" s="114" t="s">
        <v>277</v>
      </c>
      <c r="C72" s="114"/>
      <c r="D72" s="115" t="s">
        <v>278</v>
      </c>
      <c r="E72" s="116">
        <f t="shared" si="1"/>
        <v>25000</v>
      </c>
      <c r="F72" s="125">
        <f>F73</f>
        <v>25000</v>
      </c>
      <c r="G72" s="125">
        <f>G73</f>
        <v>0</v>
      </c>
    </row>
    <row r="73" spans="1:7" ht="15.75" customHeight="1">
      <c r="A73" s="246"/>
      <c r="B73" s="119"/>
      <c r="C73" s="119" t="s">
        <v>82</v>
      </c>
      <c r="D73" s="120" t="s">
        <v>83</v>
      </c>
      <c r="E73" s="121">
        <f t="shared" si="1"/>
        <v>25000</v>
      </c>
      <c r="F73" s="124">
        <v>25000</v>
      </c>
      <c r="G73" s="124">
        <v>0</v>
      </c>
    </row>
    <row r="74" spans="1:7" s="11" customFormat="1" ht="19.5" customHeight="1">
      <c r="A74" s="246"/>
      <c r="B74" s="114" t="s">
        <v>318</v>
      </c>
      <c r="C74" s="114"/>
      <c r="D74" s="115" t="s">
        <v>259</v>
      </c>
      <c r="E74" s="116">
        <f t="shared" si="1"/>
        <v>2139087</v>
      </c>
      <c r="F74" s="125">
        <f>F76+F78</f>
        <v>390620</v>
      </c>
      <c r="G74" s="125">
        <f>G76+G78</f>
        <v>1748467</v>
      </c>
    </row>
    <row r="75" spans="1:7" ht="36.75" customHeight="1">
      <c r="A75" s="246"/>
      <c r="B75" s="119"/>
      <c r="C75" s="243" t="s">
        <v>320</v>
      </c>
      <c r="D75" s="244"/>
      <c r="E75" s="191">
        <f t="shared" si="1"/>
        <v>390620</v>
      </c>
      <c r="F75" s="192">
        <f>F76</f>
        <v>390620</v>
      </c>
      <c r="G75" s="192">
        <f>G76</f>
        <v>0</v>
      </c>
    </row>
    <row r="76" spans="1:7" ht="51">
      <c r="A76" s="246"/>
      <c r="B76" s="119"/>
      <c r="C76" s="119" t="s">
        <v>252</v>
      </c>
      <c r="D76" s="120" t="s">
        <v>322</v>
      </c>
      <c r="E76" s="121">
        <f t="shared" si="1"/>
        <v>390620</v>
      </c>
      <c r="F76" s="124">
        <v>390620</v>
      </c>
      <c r="G76" s="124">
        <v>0</v>
      </c>
    </row>
    <row r="77" spans="1:7" ht="30.75" customHeight="1">
      <c r="A77" s="246"/>
      <c r="B77" s="119"/>
      <c r="C77" s="243" t="s">
        <v>320</v>
      </c>
      <c r="D77" s="244"/>
      <c r="E77" s="191">
        <f t="shared" si="1"/>
        <v>1748467</v>
      </c>
      <c r="F77" s="192">
        <f>F78</f>
        <v>0</v>
      </c>
      <c r="G77" s="192">
        <f>G78</f>
        <v>1748467</v>
      </c>
    </row>
    <row r="78" spans="1:7" ht="37.5" customHeight="1">
      <c r="A78" s="247"/>
      <c r="B78" s="120"/>
      <c r="C78" s="126" t="s">
        <v>108</v>
      </c>
      <c r="D78" s="127" t="s">
        <v>424</v>
      </c>
      <c r="E78" s="121">
        <f t="shared" si="1"/>
        <v>1748467</v>
      </c>
      <c r="F78" s="124">
        <v>0</v>
      </c>
      <c r="G78" s="124">
        <v>1748467</v>
      </c>
    </row>
    <row r="79" spans="1:7" s="11" customFormat="1" ht="18.75" customHeight="1">
      <c r="A79" s="248" t="s">
        <v>279</v>
      </c>
      <c r="B79" s="114"/>
      <c r="C79" s="128"/>
      <c r="D79" s="115" t="s">
        <v>280</v>
      </c>
      <c r="E79" s="116">
        <f t="shared" si="1"/>
        <v>2995921</v>
      </c>
      <c r="F79" s="125">
        <f>F80</f>
        <v>2995921</v>
      </c>
      <c r="G79" s="125">
        <f>G80</f>
        <v>0</v>
      </c>
    </row>
    <row r="80" spans="1:7" s="11" customFormat="1" ht="25.5">
      <c r="A80" s="246"/>
      <c r="B80" s="114" t="s">
        <v>281</v>
      </c>
      <c r="C80" s="114"/>
      <c r="D80" s="115" t="s">
        <v>282</v>
      </c>
      <c r="E80" s="116">
        <f t="shared" si="1"/>
        <v>2995921</v>
      </c>
      <c r="F80" s="125">
        <f>F81</f>
        <v>2995921</v>
      </c>
      <c r="G80" s="125">
        <f>G81</f>
        <v>0</v>
      </c>
    </row>
    <row r="81" spans="1:7" ht="38.25">
      <c r="A81" s="247"/>
      <c r="B81" s="119"/>
      <c r="C81" s="119" t="s">
        <v>91</v>
      </c>
      <c r="D81" s="120" t="s">
        <v>79</v>
      </c>
      <c r="E81" s="121">
        <f t="shared" si="1"/>
        <v>2995921</v>
      </c>
      <c r="F81" s="124">
        <v>2995921</v>
      </c>
      <c r="G81" s="124">
        <v>0</v>
      </c>
    </row>
    <row r="82" spans="1:7" s="11" customFormat="1" ht="17.25" customHeight="1">
      <c r="A82" s="248" t="s">
        <v>283</v>
      </c>
      <c r="B82" s="114"/>
      <c r="C82" s="114"/>
      <c r="D82" s="115" t="s">
        <v>284</v>
      </c>
      <c r="E82" s="116">
        <f t="shared" si="1"/>
        <v>10301065</v>
      </c>
      <c r="F82" s="125">
        <f>F83+F85+F88+F90</f>
        <v>10301065</v>
      </c>
      <c r="G82" s="125">
        <f>G83+G85+G88+G90</f>
        <v>0</v>
      </c>
    </row>
    <row r="83" spans="1:7" s="11" customFormat="1" ht="16.5" customHeight="1">
      <c r="A83" s="246"/>
      <c r="B83" s="114" t="s">
        <v>285</v>
      </c>
      <c r="C83" s="114"/>
      <c r="D83" s="115" t="s">
        <v>286</v>
      </c>
      <c r="E83" s="116">
        <f t="shared" si="1"/>
        <v>287000</v>
      </c>
      <c r="F83" s="125">
        <f>F84</f>
        <v>287000</v>
      </c>
      <c r="G83" s="125">
        <f>G84</f>
        <v>0</v>
      </c>
    </row>
    <row r="84" spans="1:7" ht="38.25">
      <c r="A84" s="246"/>
      <c r="B84" s="119"/>
      <c r="C84" s="119" t="s">
        <v>287</v>
      </c>
      <c r="D84" s="120" t="s">
        <v>288</v>
      </c>
      <c r="E84" s="121">
        <f t="shared" si="1"/>
        <v>287000</v>
      </c>
      <c r="F84" s="124">
        <v>287000</v>
      </c>
      <c r="G84" s="124">
        <v>0</v>
      </c>
    </row>
    <row r="85" spans="1:7" s="11" customFormat="1" ht="18.75" customHeight="1">
      <c r="A85" s="246"/>
      <c r="B85" s="114" t="s">
        <v>289</v>
      </c>
      <c r="C85" s="114"/>
      <c r="D85" s="115" t="s">
        <v>290</v>
      </c>
      <c r="E85" s="116">
        <f t="shared" si="1"/>
        <v>9105577</v>
      </c>
      <c r="F85" s="125">
        <f>SUM(F86:F87)</f>
        <v>9105577</v>
      </c>
      <c r="G85" s="125">
        <f>SUM(G86:G87)</f>
        <v>0</v>
      </c>
    </row>
    <row r="86" spans="1:7" ht="15" customHeight="1">
      <c r="A86" s="246"/>
      <c r="B86" s="119"/>
      <c r="C86" s="119" t="s">
        <v>99</v>
      </c>
      <c r="D86" s="120" t="s">
        <v>100</v>
      </c>
      <c r="E86" s="121">
        <f t="shared" si="1"/>
        <v>4634000</v>
      </c>
      <c r="F86" s="124">
        <v>4634000</v>
      </c>
      <c r="G86" s="124">
        <v>0</v>
      </c>
    </row>
    <row r="87" spans="1:7" ht="25.5">
      <c r="A87" s="246"/>
      <c r="B87" s="119"/>
      <c r="C87" s="119" t="s">
        <v>109</v>
      </c>
      <c r="D87" s="120" t="s">
        <v>221</v>
      </c>
      <c r="E87" s="121">
        <f aca="true" t="shared" si="2" ref="E87:E110">SUM(F87:G87)</f>
        <v>4471577</v>
      </c>
      <c r="F87" s="124">
        <v>4471577</v>
      </c>
      <c r="G87" s="124">
        <v>0</v>
      </c>
    </row>
    <row r="88" spans="1:7" s="11" customFormat="1" ht="16.5" customHeight="1">
      <c r="A88" s="246"/>
      <c r="B88" s="114" t="s">
        <v>291</v>
      </c>
      <c r="C88" s="114"/>
      <c r="D88" s="115" t="s">
        <v>292</v>
      </c>
      <c r="E88" s="116">
        <f t="shared" si="2"/>
        <v>31256</v>
      </c>
      <c r="F88" s="125">
        <f>F89</f>
        <v>31256</v>
      </c>
      <c r="G88" s="125"/>
    </row>
    <row r="89" spans="1:7" ht="38.25">
      <c r="A89" s="246"/>
      <c r="B89" s="119"/>
      <c r="C89" s="119" t="s">
        <v>287</v>
      </c>
      <c r="D89" s="120" t="s">
        <v>288</v>
      </c>
      <c r="E89" s="121">
        <f t="shared" si="2"/>
        <v>31256</v>
      </c>
      <c r="F89" s="124">
        <v>31256</v>
      </c>
      <c r="G89" s="124">
        <v>0</v>
      </c>
    </row>
    <row r="90" spans="1:7" s="11" customFormat="1" ht="18" customHeight="1">
      <c r="A90" s="246"/>
      <c r="B90" s="114" t="s">
        <v>293</v>
      </c>
      <c r="C90" s="114"/>
      <c r="D90" s="115" t="s">
        <v>259</v>
      </c>
      <c r="E90" s="116">
        <f t="shared" si="2"/>
        <v>877232</v>
      </c>
      <c r="F90" s="125">
        <f>F92+F94</f>
        <v>877232</v>
      </c>
      <c r="G90" s="125">
        <f>G92+G94</f>
        <v>0</v>
      </c>
    </row>
    <row r="91" spans="1:7" ht="32.25" customHeight="1">
      <c r="A91" s="246"/>
      <c r="B91" s="119"/>
      <c r="C91" s="243" t="s">
        <v>320</v>
      </c>
      <c r="D91" s="244"/>
      <c r="E91" s="191">
        <f t="shared" si="2"/>
        <v>833107</v>
      </c>
      <c r="F91" s="192">
        <f>F92</f>
        <v>833107</v>
      </c>
      <c r="G91" s="192">
        <f>G92</f>
        <v>0</v>
      </c>
    </row>
    <row r="92" spans="1:7" ht="46.5" customHeight="1">
      <c r="A92" s="246"/>
      <c r="B92" s="119"/>
      <c r="C92" s="119" t="s">
        <v>252</v>
      </c>
      <c r="D92" s="120" t="s">
        <v>253</v>
      </c>
      <c r="E92" s="121">
        <f t="shared" si="2"/>
        <v>833107</v>
      </c>
      <c r="F92" s="124">
        <v>833107</v>
      </c>
      <c r="G92" s="124">
        <v>0</v>
      </c>
    </row>
    <row r="93" spans="1:7" ht="27.75" customHeight="1">
      <c r="A93" s="246"/>
      <c r="B93" s="119"/>
      <c r="C93" s="243" t="s">
        <v>319</v>
      </c>
      <c r="D93" s="244"/>
      <c r="E93" s="191">
        <f t="shared" si="2"/>
        <v>44125</v>
      </c>
      <c r="F93" s="192">
        <f>F94</f>
        <v>44125</v>
      </c>
      <c r="G93" s="192">
        <f>G94</f>
        <v>0</v>
      </c>
    </row>
    <row r="94" spans="1:7" ht="51">
      <c r="A94" s="247"/>
      <c r="B94" s="119"/>
      <c r="C94" s="119" t="s">
        <v>254</v>
      </c>
      <c r="D94" s="120" t="s">
        <v>253</v>
      </c>
      <c r="E94" s="121">
        <f t="shared" si="2"/>
        <v>44125</v>
      </c>
      <c r="F94" s="124">
        <v>44125</v>
      </c>
      <c r="G94" s="124">
        <v>0</v>
      </c>
    </row>
    <row r="95" spans="1:7" s="11" customFormat="1" ht="20.25" customHeight="1">
      <c r="A95" s="248" t="s">
        <v>294</v>
      </c>
      <c r="B95" s="114"/>
      <c r="C95" s="114"/>
      <c r="D95" s="115" t="s">
        <v>295</v>
      </c>
      <c r="E95" s="116">
        <f t="shared" si="2"/>
        <v>554300</v>
      </c>
      <c r="F95" s="125">
        <f>F96+F99+F101</f>
        <v>554300</v>
      </c>
      <c r="G95" s="125">
        <f>G96+G99+G101</f>
        <v>0</v>
      </c>
    </row>
    <row r="96" spans="1:7" s="11" customFormat="1" ht="19.5" customHeight="1">
      <c r="A96" s="246"/>
      <c r="B96" s="114" t="s">
        <v>296</v>
      </c>
      <c r="C96" s="114"/>
      <c r="D96" s="115" t="s">
        <v>297</v>
      </c>
      <c r="E96" s="116">
        <f t="shared" si="2"/>
        <v>236300</v>
      </c>
      <c r="F96" s="125">
        <f>F97+F98</f>
        <v>236300</v>
      </c>
      <c r="G96" s="125">
        <f>G97+G98</f>
        <v>0</v>
      </c>
    </row>
    <row r="97" spans="1:7" ht="38.25">
      <c r="A97" s="246"/>
      <c r="B97" s="119"/>
      <c r="C97" s="119" t="s">
        <v>91</v>
      </c>
      <c r="D97" s="120" t="s">
        <v>79</v>
      </c>
      <c r="E97" s="121">
        <f t="shared" si="2"/>
        <v>227900</v>
      </c>
      <c r="F97" s="124">
        <v>227900</v>
      </c>
      <c r="G97" s="124">
        <v>0</v>
      </c>
    </row>
    <row r="98" spans="1:7" ht="38.25">
      <c r="A98" s="246"/>
      <c r="B98" s="119"/>
      <c r="C98" s="119" t="s">
        <v>287</v>
      </c>
      <c r="D98" s="120" t="s">
        <v>288</v>
      </c>
      <c r="E98" s="121">
        <f t="shared" si="2"/>
        <v>8400</v>
      </c>
      <c r="F98" s="124">
        <v>8400</v>
      </c>
      <c r="G98" s="124">
        <v>0</v>
      </c>
    </row>
    <row r="99" spans="1:7" s="11" customFormat="1" ht="21" customHeight="1">
      <c r="A99" s="246"/>
      <c r="B99" s="114" t="s">
        <v>298</v>
      </c>
      <c r="C99" s="114"/>
      <c r="D99" s="115" t="s">
        <v>299</v>
      </c>
      <c r="E99" s="116">
        <f t="shared" si="2"/>
        <v>23000</v>
      </c>
      <c r="F99" s="125">
        <f>F100</f>
        <v>23000</v>
      </c>
      <c r="G99" s="125">
        <f>G100</f>
        <v>0</v>
      </c>
    </row>
    <row r="100" spans="1:7" ht="38.25">
      <c r="A100" s="246"/>
      <c r="B100" s="119"/>
      <c r="C100" s="119" t="s">
        <v>228</v>
      </c>
      <c r="D100" s="120" t="s">
        <v>229</v>
      </c>
      <c r="E100" s="121">
        <f t="shared" si="2"/>
        <v>23000</v>
      </c>
      <c r="F100" s="124">
        <v>23000</v>
      </c>
      <c r="G100" s="124">
        <v>0</v>
      </c>
    </row>
    <row r="101" spans="1:7" s="11" customFormat="1" ht="15.75" customHeight="1">
      <c r="A101" s="246"/>
      <c r="B101" s="114" t="s">
        <v>300</v>
      </c>
      <c r="C101" s="114"/>
      <c r="D101" s="115" t="s">
        <v>301</v>
      </c>
      <c r="E101" s="116">
        <f t="shared" si="2"/>
        <v>295000</v>
      </c>
      <c r="F101" s="125">
        <f>F102</f>
        <v>295000</v>
      </c>
      <c r="G101" s="125">
        <f>G102</f>
        <v>0</v>
      </c>
    </row>
    <row r="102" spans="1:7" ht="38.25">
      <c r="A102" s="247"/>
      <c r="B102" s="119"/>
      <c r="C102" s="119" t="s">
        <v>302</v>
      </c>
      <c r="D102" s="120" t="s">
        <v>303</v>
      </c>
      <c r="E102" s="121">
        <f t="shared" si="2"/>
        <v>295000</v>
      </c>
      <c r="F102" s="124">
        <v>295000</v>
      </c>
      <c r="G102" s="124">
        <v>0</v>
      </c>
    </row>
    <row r="103" spans="1:7" s="11" customFormat="1" ht="16.5" customHeight="1">
      <c r="A103" s="248" t="s">
        <v>304</v>
      </c>
      <c r="B103" s="114"/>
      <c r="C103" s="114"/>
      <c r="D103" s="115" t="s">
        <v>305</v>
      </c>
      <c r="E103" s="116">
        <f t="shared" si="2"/>
        <v>55400</v>
      </c>
      <c r="F103" s="125">
        <f>F104</f>
        <v>55400</v>
      </c>
      <c r="G103" s="125">
        <f>G104</f>
        <v>0</v>
      </c>
    </row>
    <row r="104" spans="1:7" s="11" customFormat="1" ht="17.25" customHeight="1">
      <c r="A104" s="246"/>
      <c r="B104" s="114" t="s">
        <v>306</v>
      </c>
      <c r="C104" s="114"/>
      <c r="D104" s="115" t="s">
        <v>307</v>
      </c>
      <c r="E104" s="116">
        <f t="shared" si="2"/>
        <v>55400</v>
      </c>
      <c r="F104" s="125">
        <f>SUM(F105:F107)</f>
        <v>55400</v>
      </c>
      <c r="G104" s="125">
        <f>SUM(G105:G107)</f>
        <v>0</v>
      </c>
    </row>
    <row r="105" spans="1:7" ht="51">
      <c r="A105" s="246"/>
      <c r="B105" s="119"/>
      <c r="C105" s="119" t="s">
        <v>90</v>
      </c>
      <c r="D105" s="120" t="s">
        <v>247</v>
      </c>
      <c r="E105" s="121">
        <f t="shared" si="2"/>
        <v>8900</v>
      </c>
      <c r="F105" s="124">
        <v>8900</v>
      </c>
      <c r="G105" s="124">
        <v>0</v>
      </c>
    </row>
    <row r="106" spans="1:7" ht="19.5" customHeight="1">
      <c r="A106" s="246"/>
      <c r="B106" s="119"/>
      <c r="C106" s="119" t="s">
        <v>99</v>
      </c>
      <c r="D106" s="120" t="s">
        <v>100</v>
      </c>
      <c r="E106" s="121">
        <f t="shared" si="2"/>
        <v>44500</v>
      </c>
      <c r="F106" s="124">
        <v>44500</v>
      </c>
      <c r="G106" s="124">
        <v>0</v>
      </c>
    </row>
    <row r="107" spans="1:7" ht="18" customHeight="1">
      <c r="A107" s="247"/>
      <c r="B107" s="119"/>
      <c r="C107" s="119" t="s">
        <v>82</v>
      </c>
      <c r="D107" s="120" t="s">
        <v>83</v>
      </c>
      <c r="E107" s="121">
        <f t="shared" si="2"/>
        <v>2000</v>
      </c>
      <c r="F107" s="124">
        <v>2000</v>
      </c>
      <c r="G107" s="124">
        <v>0</v>
      </c>
    </row>
    <row r="108" spans="1:7" s="11" customFormat="1" ht="18" customHeight="1">
      <c r="A108" s="248" t="s">
        <v>308</v>
      </c>
      <c r="B108" s="114"/>
      <c r="C108" s="114"/>
      <c r="D108" s="115" t="s">
        <v>309</v>
      </c>
      <c r="E108" s="116">
        <f t="shared" si="2"/>
        <v>350000</v>
      </c>
      <c r="F108" s="125">
        <f>F109</f>
        <v>350000</v>
      </c>
      <c r="G108" s="125">
        <f>G109</f>
        <v>0</v>
      </c>
    </row>
    <row r="109" spans="1:7" s="11" customFormat="1" ht="25.5">
      <c r="A109" s="246"/>
      <c r="B109" s="114" t="s">
        <v>310</v>
      </c>
      <c r="C109" s="114"/>
      <c r="D109" s="115" t="s">
        <v>311</v>
      </c>
      <c r="E109" s="116">
        <f t="shared" si="2"/>
        <v>350000</v>
      </c>
      <c r="F109" s="125">
        <f>F110</f>
        <v>350000</v>
      </c>
      <c r="G109" s="125">
        <f>G110</f>
        <v>0</v>
      </c>
    </row>
    <row r="110" spans="1:7" ht="19.5" customHeight="1">
      <c r="A110" s="247"/>
      <c r="B110" s="119"/>
      <c r="C110" s="119" t="s">
        <v>82</v>
      </c>
      <c r="D110" s="120" t="s">
        <v>83</v>
      </c>
      <c r="E110" s="121">
        <f t="shared" si="2"/>
        <v>350000</v>
      </c>
      <c r="F110" s="124">
        <v>350000</v>
      </c>
      <c r="G110" s="124">
        <v>0</v>
      </c>
    </row>
    <row r="111" spans="1:9" s="11" customFormat="1" ht="20.25" customHeight="1">
      <c r="A111" s="240" t="s">
        <v>101</v>
      </c>
      <c r="B111" s="241"/>
      <c r="C111" s="241"/>
      <c r="D111" s="242"/>
      <c r="E111" s="187">
        <f>SUM(F111:G111)</f>
        <v>61454076</v>
      </c>
      <c r="F111" s="188">
        <f>F108+F103+F95+F82+F79+F71+F62+F58+F55+F42+F38+F29+F23+F16+F13+F6</f>
        <v>58420410</v>
      </c>
      <c r="G111" s="188">
        <f>G108+G103+G95+G82+G79+G71+G62+G58+G55+G42+G38+G29+G23+G16+G13+G6</f>
        <v>3033666</v>
      </c>
      <c r="I111" s="110"/>
    </row>
    <row r="112" spans="1:7" ht="12.75">
      <c r="A112" s="249" t="s">
        <v>5</v>
      </c>
      <c r="B112" s="250"/>
      <c r="C112" s="250"/>
      <c r="D112" s="251"/>
      <c r="E112" s="189"/>
      <c r="F112" s="190"/>
      <c r="G112" s="190"/>
    </row>
    <row r="113" spans="1:7" ht="27" customHeight="1">
      <c r="A113" s="252" t="s">
        <v>320</v>
      </c>
      <c r="B113" s="253"/>
      <c r="C113" s="253"/>
      <c r="D113" s="254"/>
      <c r="E113" s="194">
        <f>SUM(F113:G113)</f>
        <v>5077393</v>
      </c>
      <c r="F113" s="192">
        <f>F9+F40+F75+F78+F91</f>
        <v>2343727</v>
      </c>
      <c r="G113" s="192">
        <f>G9+G40+G75+G78+G91</f>
        <v>2733666</v>
      </c>
    </row>
    <row r="114" spans="1:7" ht="30.75" customHeight="1">
      <c r="A114" s="252" t="s">
        <v>319</v>
      </c>
      <c r="B114" s="253"/>
      <c r="C114" s="253"/>
      <c r="D114" s="254"/>
      <c r="E114" s="194">
        <f>SUM(F114:G114)</f>
        <v>417125</v>
      </c>
      <c r="F114" s="192">
        <f>F11+F93</f>
        <v>417125</v>
      </c>
      <c r="G114" s="192">
        <f>G11+G93</f>
        <v>0</v>
      </c>
    </row>
    <row r="115" spans="5:7" ht="12.75">
      <c r="E115" s="130"/>
      <c r="F115" s="131"/>
      <c r="G115" s="131"/>
    </row>
    <row r="116" spans="5:7" ht="12.75">
      <c r="E116" s="130"/>
      <c r="F116" s="131"/>
      <c r="G116" s="131"/>
    </row>
    <row r="117" spans="5:7" ht="12.75">
      <c r="E117" s="130"/>
      <c r="F117" s="131"/>
      <c r="G117" s="131"/>
    </row>
    <row r="118" spans="5:7" ht="12.75">
      <c r="E118" s="130"/>
      <c r="F118" s="131"/>
      <c r="G118" s="131"/>
    </row>
    <row r="119" spans="5:7" ht="12.75">
      <c r="E119" s="130"/>
      <c r="F119" s="131"/>
      <c r="G119" s="131"/>
    </row>
    <row r="120" spans="5:7" ht="12.75">
      <c r="E120" s="130"/>
      <c r="F120" s="131"/>
      <c r="G120" s="131"/>
    </row>
    <row r="121" spans="5:7" ht="12.75">
      <c r="E121" s="130"/>
      <c r="F121" s="131"/>
      <c r="G121" s="131"/>
    </row>
    <row r="122" spans="5:7" ht="12.75">
      <c r="E122" s="130"/>
      <c r="F122" s="131"/>
      <c r="G122" s="131"/>
    </row>
    <row r="123" spans="5:7" ht="12.75">
      <c r="E123" s="130"/>
      <c r="F123" s="131"/>
      <c r="G123" s="131"/>
    </row>
    <row r="124" spans="5:7" ht="12.75">
      <c r="E124" s="130"/>
      <c r="F124" s="131"/>
      <c r="G124" s="131"/>
    </row>
    <row r="125" spans="5:7" ht="12.75">
      <c r="E125" s="130"/>
      <c r="F125" s="131"/>
      <c r="G125" s="131"/>
    </row>
    <row r="126" spans="5:7" ht="12.75">
      <c r="E126" s="130"/>
      <c r="F126" s="131"/>
      <c r="G126" s="131"/>
    </row>
    <row r="127" spans="5:7" ht="12.75">
      <c r="E127" s="130"/>
      <c r="F127" s="131"/>
      <c r="G127" s="131"/>
    </row>
    <row r="128" spans="5:7" ht="12.75">
      <c r="E128" s="130"/>
      <c r="F128" s="131"/>
      <c r="G128" s="131"/>
    </row>
    <row r="129" spans="5:7" ht="12.75">
      <c r="E129" s="130"/>
      <c r="F129" s="131"/>
      <c r="G129" s="131"/>
    </row>
    <row r="130" spans="5:7" ht="12.75">
      <c r="E130" s="130"/>
      <c r="F130" s="131"/>
      <c r="G130" s="131"/>
    </row>
    <row r="131" spans="5:7" ht="12.75">
      <c r="E131" s="130"/>
      <c r="F131" s="131"/>
      <c r="G131" s="131"/>
    </row>
    <row r="132" spans="5:7" ht="12.75">
      <c r="E132" s="130"/>
      <c r="F132" s="131"/>
      <c r="G132" s="131"/>
    </row>
    <row r="133" spans="5:7" ht="12.75">
      <c r="E133" s="130"/>
      <c r="F133" s="131"/>
      <c r="G133" s="131"/>
    </row>
    <row r="134" spans="5:7" ht="12.75">
      <c r="E134" s="130"/>
      <c r="F134" s="131"/>
      <c r="G134" s="131"/>
    </row>
    <row r="135" spans="5:7" ht="12.75">
      <c r="E135" s="130"/>
      <c r="F135" s="131"/>
      <c r="G135" s="131"/>
    </row>
    <row r="136" spans="5:7" ht="12.75">
      <c r="E136" s="130"/>
      <c r="F136" s="131"/>
      <c r="G136" s="131"/>
    </row>
    <row r="137" spans="5:7" ht="12.75">
      <c r="E137" s="130"/>
      <c r="F137" s="131"/>
      <c r="G137" s="131"/>
    </row>
    <row r="138" spans="5:7" ht="12.75">
      <c r="E138" s="130"/>
      <c r="F138" s="131"/>
      <c r="G138" s="131"/>
    </row>
    <row r="139" spans="5:7" ht="12.75">
      <c r="E139" s="130"/>
      <c r="F139" s="131"/>
      <c r="G139" s="131"/>
    </row>
    <row r="140" spans="5:7" ht="12.75">
      <c r="E140" s="130"/>
      <c r="F140" s="131"/>
      <c r="G140" s="131"/>
    </row>
    <row r="141" spans="5:7" ht="12.75">
      <c r="E141" s="130"/>
      <c r="F141" s="131"/>
      <c r="G141" s="131"/>
    </row>
    <row r="142" spans="5:7" ht="12.75">
      <c r="E142" s="130"/>
      <c r="F142" s="131"/>
      <c r="G142" s="131"/>
    </row>
    <row r="143" spans="5:7" ht="12.75">
      <c r="E143" s="130"/>
      <c r="F143" s="131"/>
      <c r="G143" s="131"/>
    </row>
    <row r="144" spans="5:7" ht="12.75">
      <c r="E144" s="130"/>
      <c r="F144" s="131"/>
      <c r="G144" s="131"/>
    </row>
    <row r="145" spans="5:7" ht="12.75">
      <c r="E145" s="130"/>
      <c r="F145" s="131"/>
      <c r="G145" s="131"/>
    </row>
    <row r="146" spans="5:7" ht="12.75">
      <c r="E146" s="130"/>
      <c r="F146" s="131"/>
      <c r="G146" s="131"/>
    </row>
    <row r="147" spans="5:7" ht="12.75">
      <c r="E147" s="130"/>
      <c r="F147" s="131"/>
      <c r="G147" s="131"/>
    </row>
    <row r="148" spans="5:7" ht="12.75">
      <c r="E148" s="130"/>
      <c r="F148" s="131"/>
      <c r="G148" s="131"/>
    </row>
    <row r="149" spans="5:7" ht="12.75">
      <c r="E149" s="130"/>
      <c r="F149" s="131"/>
      <c r="G149" s="131"/>
    </row>
    <row r="150" spans="5:7" ht="12.75">
      <c r="E150" s="130"/>
      <c r="F150" s="131"/>
      <c r="G150" s="131"/>
    </row>
    <row r="151" spans="5:7" ht="12.75">
      <c r="E151" s="130"/>
      <c r="F151" s="131"/>
      <c r="G151" s="131"/>
    </row>
    <row r="152" spans="5:7" ht="12.75">
      <c r="E152" s="130"/>
      <c r="F152" s="131"/>
      <c r="G152" s="131"/>
    </row>
    <row r="153" spans="5:7" ht="12.75">
      <c r="E153" s="130"/>
      <c r="F153" s="131"/>
      <c r="G153" s="131"/>
    </row>
    <row r="154" spans="5:7" ht="12.75">
      <c r="E154" s="130"/>
      <c r="F154" s="131"/>
      <c r="G154" s="131"/>
    </row>
    <row r="155" spans="5:7" ht="12.75">
      <c r="E155" s="130"/>
      <c r="F155" s="131"/>
      <c r="G155" s="131"/>
    </row>
    <row r="156" spans="5:7" ht="12.75">
      <c r="E156" s="130"/>
      <c r="F156" s="131"/>
      <c r="G156" s="131"/>
    </row>
    <row r="157" spans="5:7" ht="12.75">
      <c r="E157" s="130"/>
      <c r="F157" s="131"/>
      <c r="G157" s="131"/>
    </row>
    <row r="158" spans="5:7" ht="12.75">
      <c r="E158" s="130"/>
      <c r="F158" s="131"/>
      <c r="G158" s="131"/>
    </row>
    <row r="159" spans="5:7" ht="12.75">
      <c r="E159" s="130"/>
      <c r="F159" s="131"/>
      <c r="G159" s="131"/>
    </row>
    <row r="160" spans="5:7" ht="12.75">
      <c r="E160" s="130"/>
      <c r="F160" s="131"/>
      <c r="G160" s="131"/>
    </row>
    <row r="161" spans="5:7" ht="12.75">
      <c r="E161" s="130"/>
      <c r="F161" s="131"/>
      <c r="G161" s="131"/>
    </row>
    <row r="162" spans="5:7" ht="12.75">
      <c r="E162" s="130"/>
      <c r="F162" s="131"/>
      <c r="G162" s="131"/>
    </row>
    <row r="163" spans="5:7" ht="12.75">
      <c r="E163" s="130"/>
      <c r="F163" s="131"/>
      <c r="G163" s="131"/>
    </row>
    <row r="164" spans="5:7" ht="12.75">
      <c r="E164" s="130"/>
      <c r="F164" s="131"/>
      <c r="G164" s="131"/>
    </row>
    <row r="165" spans="5:7" ht="12.75">
      <c r="E165" s="130"/>
      <c r="F165" s="131"/>
      <c r="G165" s="131"/>
    </row>
    <row r="166" spans="5:7" ht="12.75">
      <c r="E166" s="130"/>
      <c r="F166" s="131"/>
      <c r="G166" s="131"/>
    </row>
    <row r="167" spans="5:7" ht="12.75">
      <c r="E167" s="130"/>
      <c r="F167" s="131"/>
      <c r="G167" s="131"/>
    </row>
    <row r="168" spans="5:7" ht="12.75">
      <c r="E168" s="130"/>
      <c r="F168" s="131"/>
      <c r="G168" s="131"/>
    </row>
    <row r="169" spans="5:7" ht="12.75">
      <c r="E169" s="130"/>
      <c r="F169" s="131"/>
      <c r="G169" s="131"/>
    </row>
    <row r="170" spans="5:7" ht="12.75">
      <c r="E170" s="130"/>
      <c r="F170" s="131"/>
      <c r="G170" s="131"/>
    </row>
    <row r="171" spans="5:7" ht="12.75">
      <c r="E171" s="130"/>
      <c r="F171" s="131"/>
      <c r="G171" s="131"/>
    </row>
    <row r="172" spans="5:7" ht="12.75">
      <c r="E172" s="130"/>
      <c r="F172" s="131"/>
      <c r="G172" s="131"/>
    </row>
    <row r="173" spans="5:7" ht="12.75">
      <c r="E173" s="130"/>
      <c r="F173" s="131"/>
      <c r="G173" s="131"/>
    </row>
    <row r="174" spans="5:7" ht="12.75">
      <c r="E174" s="130"/>
      <c r="F174" s="131"/>
      <c r="G174" s="131"/>
    </row>
    <row r="175" spans="5:7" ht="12.75">
      <c r="E175" s="130"/>
      <c r="F175" s="131"/>
      <c r="G175" s="131"/>
    </row>
    <row r="176" spans="5:7" ht="12.75">
      <c r="E176" s="130"/>
      <c r="F176" s="131"/>
      <c r="G176" s="131"/>
    </row>
    <row r="177" spans="5:7" ht="12.75">
      <c r="E177" s="130"/>
      <c r="F177" s="131"/>
      <c r="G177" s="131"/>
    </row>
    <row r="178" spans="5:7" ht="12.75">
      <c r="E178" s="130"/>
      <c r="F178" s="131"/>
      <c r="G178" s="131"/>
    </row>
    <row r="179" spans="5:7" ht="12.75">
      <c r="E179" s="130"/>
      <c r="F179" s="131"/>
      <c r="G179" s="131"/>
    </row>
    <row r="180" spans="5:7" ht="12.75">
      <c r="E180" s="130"/>
      <c r="F180" s="131"/>
      <c r="G180" s="131"/>
    </row>
    <row r="181" spans="5:7" ht="12.75">
      <c r="E181" s="130"/>
      <c r="F181" s="131"/>
      <c r="G181" s="131"/>
    </row>
    <row r="182" spans="5:7" ht="12.75">
      <c r="E182" s="130"/>
      <c r="F182" s="131"/>
      <c r="G182" s="131"/>
    </row>
    <row r="183" spans="6:7" ht="12.75">
      <c r="F183" s="131"/>
      <c r="G183" s="131"/>
    </row>
    <row r="184" spans="6:7" ht="12.75">
      <c r="F184" s="131"/>
      <c r="G184" s="131"/>
    </row>
    <row r="185" spans="6:7" ht="12.75">
      <c r="F185" s="131"/>
      <c r="G185" s="131"/>
    </row>
    <row r="186" spans="6:7" ht="12.75">
      <c r="F186" s="131"/>
      <c r="G186" s="131"/>
    </row>
    <row r="187" spans="6:7" ht="12.75">
      <c r="F187" s="131"/>
      <c r="G187" s="131"/>
    </row>
    <row r="188" spans="6:7" ht="12.75">
      <c r="F188" s="131"/>
      <c r="G188" s="131"/>
    </row>
    <row r="189" spans="6:7" ht="12.75">
      <c r="F189" s="131"/>
      <c r="G189" s="131"/>
    </row>
    <row r="190" spans="6:7" ht="12.75">
      <c r="F190" s="131"/>
      <c r="G190" s="131"/>
    </row>
    <row r="191" spans="6:7" ht="12.75">
      <c r="F191" s="131"/>
      <c r="G191" s="131"/>
    </row>
    <row r="192" spans="6:7" ht="12.75">
      <c r="F192" s="131"/>
      <c r="G192" s="131"/>
    </row>
    <row r="193" spans="6:7" ht="12.75">
      <c r="F193" s="131"/>
      <c r="G193" s="131"/>
    </row>
    <row r="194" spans="6:7" ht="12.75">
      <c r="F194" s="131"/>
      <c r="G194" s="131"/>
    </row>
    <row r="195" spans="6:7" ht="12.75">
      <c r="F195" s="131"/>
      <c r="G195" s="131"/>
    </row>
    <row r="196" spans="6:7" ht="12.75">
      <c r="F196" s="131"/>
      <c r="G196" s="131"/>
    </row>
    <row r="197" spans="6:7" ht="12.75">
      <c r="F197" s="131"/>
      <c r="G197" s="131"/>
    </row>
    <row r="198" spans="6:7" ht="12.75">
      <c r="F198" s="131"/>
      <c r="G198" s="131"/>
    </row>
    <row r="199" spans="6:7" ht="12.75">
      <c r="F199" s="131"/>
      <c r="G199" s="131"/>
    </row>
    <row r="200" spans="6:7" ht="12.75">
      <c r="F200" s="131"/>
      <c r="G200" s="131"/>
    </row>
    <row r="201" spans="6:7" ht="12.75">
      <c r="F201" s="131"/>
      <c r="G201" s="131"/>
    </row>
    <row r="202" spans="6:7" ht="12.75">
      <c r="F202" s="131"/>
      <c r="G202" s="131"/>
    </row>
    <row r="203" spans="6:7" ht="12.75">
      <c r="F203" s="131"/>
      <c r="G203" s="131"/>
    </row>
    <row r="204" spans="6:7" ht="12.75">
      <c r="F204" s="131"/>
      <c r="G204" s="131"/>
    </row>
    <row r="205" spans="6:7" ht="12.75">
      <c r="F205" s="131"/>
      <c r="G205" s="131"/>
    </row>
    <row r="206" spans="6:7" ht="12.75">
      <c r="F206" s="131"/>
      <c r="G206" s="131"/>
    </row>
    <row r="207" spans="6:7" ht="12.75">
      <c r="F207" s="131"/>
      <c r="G207" s="131"/>
    </row>
    <row r="208" spans="6:7" ht="12.75">
      <c r="F208" s="131"/>
      <c r="G208" s="131"/>
    </row>
    <row r="209" spans="6:7" ht="12.75">
      <c r="F209" s="131"/>
      <c r="G209" s="131"/>
    </row>
    <row r="210" spans="6:7" ht="12.75">
      <c r="F210" s="131"/>
      <c r="G210" s="131"/>
    </row>
    <row r="211" spans="6:7" ht="12.75">
      <c r="F211" s="131"/>
      <c r="G211" s="131"/>
    </row>
    <row r="212" spans="6:7" ht="12.75">
      <c r="F212" s="131"/>
      <c r="G212" s="131"/>
    </row>
    <row r="213" spans="6:7" ht="12.75">
      <c r="F213" s="131"/>
      <c r="G213" s="131"/>
    </row>
    <row r="214" spans="6:7" ht="12.75">
      <c r="F214" s="131"/>
      <c r="G214" s="131"/>
    </row>
    <row r="215" spans="6:7" ht="12.75">
      <c r="F215" s="131"/>
      <c r="G215" s="131"/>
    </row>
    <row r="216" spans="6:7" ht="12.75">
      <c r="F216" s="131"/>
      <c r="G216" s="131"/>
    </row>
    <row r="217" spans="6:7" ht="12.75">
      <c r="F217" s="131"/>
      <c r="G217" s="131"/>
    </row>
    <row r="218" spans="6:7" ht="12.75">
      <c r="F218" s="131"/>
      <c r="G218" s="131"/>
    </row>
    <row r="219" spans="6:7" ht="12.75">
      <c r="F219" s="131"/>
      <c r="G219" s="131"/>
    </row>
    <row r="220" spans="6:7" ht="12.75">
      <c r="F220" s="131"/>
      <c r="G220" s="131"/>
    </row>
    <row r="221" spans="6:7" ht="12.75">
      <c r="F221" s="131"/>
      <c r="G221" s="131"/>
    </row>
    <row r="222" spans="6:7" ht="12.75">
      <c r="F222" s="131"/>
      <c r="G222" s="131"/>
    </row>
    <row r="223" spans="6:7" ht="12.75">
      <c r="F223" s="131"/>
      <c r="G223" s="131"/>
    </row>
    <row r="224" spans="6:7" ht="12.75">
      <c r="F224" s="131"/>
      <c r="G224" s="131"/>
    </row>
    <row r="225" spans="6:7" ht="12.75">
      <c r="F225" s="131"/>
      <c r="G225" s="131"/>
    </row>
    <row r="226" spans="6:7" ht="12.75">
      <c r="F226" s="131"/>
      <c r="G226" s="131"/>
    </row>
    <row r="227" spans="6:7" ht="12.75">
      <c r="F227" s="131"/>
      <c r="G227" s="131"/>
    </row>
    <row r="228" spans="6:7" ht="12.75">
      <c r="F228" s="131"/>
      <c r="G228" s="131"/>
    </row>
    <row r="229" spans="6:7" ht="12.75">
      <c r="F229" s="131"/>
      <c r="G229" s="131"/>
    </row>
    <row r="230" spans="6:7" ht="12.75">
      <c r="F230" s="131"/>
      <c r="G230" s="131"/>
    </row>
    <row r="231" spans="6:7" ht="12.75">
      <c r="F231" s="131"/>
      <c r="G231" s="131"/>
    </row>
    <row r="232" spans="6:7" ht="12.75">
      <c r="F232" s="131"/>
      <c r="G232" s="131"/>
    </row>
    <row r="233" spans="6:7" ht="12.75">
      <c r="F233" s="131"/>
      <c r="G233" s="131"/>
    </row>
    <row r="234" spans="6:7" ht="12.75">
      <c r="F234" s="131"/>
      <c r="G234" s="131"/>
    </row>
    <row r="235" spans="6:7" ht="12.75">
      <c r="F235" s="131"/>
      <c r="G235" s="131"/>
    </row>
    <row r="236" spans="6:7" ht="12.75">
      <c r="F236" s="131"/>
      <c r="G236" s="131"/>
    </row>
    <row r="237" spans="6:7" ht="12.75">
      <c r="F237" s="131"/>
      <c r="G237" s="131"/>
    </row>
    <row r="238" spans="6:7" ht="12.75">
      <c r="F238" s="131"/>
      <c r="G238" s="131"/>
    </row>
    <row r="239" spans="6:7" ht="12.75">
      <c r="F239" s="131"/>
      <c r="G239" s="131"/>
    </row>
    <row r="240" spans="6:7" ht="12.75">
      <c r="F240" s="131"/>
      <c r="G240" s="131"/>
    </row>
    <row r="241" spans="6:7" ht="12.75">
      <c r="F241" s="131"/>
      <c r="G241" s="131"/>
    </row>
    <row r="242" spans="6:7" ht="12.75">
      <c r="F242" s="131"/>
      <c r="G242" s="131"/>
    </row>
    <row r="243" spans="6:7" ht="12.75">
      <c r="F243" s="131"/>
      <c r="G243" s="131"/>
    </row>
    <row r="244" spans="6:7" ht="12.75">
      <c r="F244" s="131"/>
      <c r="G244" s="131"/>
    </row>
    <row r="245" spans="6:7" ht="12.75">
      <c r="F245" s="131"/>
      <c r="G245" s="131"/>
    </row>
    <row r="246" spans="6:7" ht="12.75">
      <c r="F246" s="131"/>
      <c r="G246" s="131"/>
    </row>
    <row r="247" spans="6:7" ht="12.75">
      <c r="F247" s="131"/>
      <c r="G247" s="131"/>
    </row>
    <row r="248" spans="6:7" ht="12.75">
      <c r="F248" s="131"/>
      <c r="G248" s="131"/>
    </row>
    <row r="249" spans="6:7" ht="12.75">
      <c r="F249" s="131"/>
      <c r="G249" s="131"/>
    </row>
    <row r="250" spans="6:7" ht="12.75">
      <c r="F250" s="131"/>
      <c r="G250" s="131"/>
    </row>
    <row r="251" spans="6:7" ht="12.75">
      <c r="F251" s="131"/>
      <c r="G251" s="131"/>
    </row>
    <row r="252" spans="6:7" ht="12.75">
      <c r="F252" s="131"/>
      <c r="G252" s="131"/>
    </row>
    <row r="253" spans="6:7" ht="12.75">
      <c r="F253" s="131"/>
      <c r="G253" s="131"/>
    </row>
    <row r="254" spans="6:7" ht="12.75">
      <c r="F254" s="131"/>
      <c r="G254" s="131"/>
    </row>
    <row r="255" spans="6:7" ht="12.75">
      <c r="F255" s="131"/>
      <c r="G255" s="131"/>
    </row>
    <row r="256" spans="6:7" ht="12.75">
      <c r="F256" s="131"/>
      <c r="G256" s="131"/>
    </row>
    <row r="257" spans="6:7" ht="12.75">
      <c r="F257" s="131"/>
      <c r="G257" s="131"/>
    </row>
    <row r="258" spans="6:7" ht="12.75">
      <c r="F258" s="131"/>
      <c r="G258" s="131"/>
    </row>
    <row r="259" spans="6:7" ht="12.75">
      <c r="F259" s="131"/>
      <c r="G259" s="131"/>
    </row>
    <row r="260" spans="6:7" ht="12.75">
      <c r="F260" s="131"/>
      <c r="G260" s="131"/>
    </row>
    <row r="261" spans="6:7" ht="12.75">
      <c r="F261" s="131"/>
      <c r="G261" s="131"/>
    </row>
    <row r="262" spans="6:7" ht="12.75">
      <c r="F262" s="131"/>
      <c r="G262" s="131"/>
    </row>
    <row r="263" spans="6:7" ht="12.75">
      <c r="F263" s="131"/>
      <c r="G263" s="131"/>
    </row>
    <row r="264" spans="6:7" ht="12.75">
      <c r="F264" s="131"/>
      <c r="G264" s="131"/>
    </row>
    <row r="265" spans="6:7" ht="12.75">
      <c r="F265" s="131"/>
      <c r="G265" s="131"/>
    </row>
    <row r="266" spans="6:7" ht="12.75">
      <c r="F266" s="131"/>
      <c r="G266" s="131"/>
    </row>
    <row r="267" spans="6:7" ht="12.75">
      <c r="F267" s="131"/>
      <c r="G267" s="131"/>
    </row>
    <row r="268" spans="6:7" ht="12.75">
      <c r="F268" s="131"/>
      <c r="G268" s="131"/>
    </row>
    <row r="269" spans="6:7" ht="12.75">
      <c r="F269" s="131"/>
      <c r="G269" s="131"/>
    </row>
    <row r="270" spans="6:7" ht="12.75">
      <c r="F270" s="131"/>
      <c r="G270" s="131"/>
    </row>
    <row r="271" spans="6:7" ht="12.75">
      <c r="F271" s="131"/>
      <c r="G271" s="131"/>
    </row>
    <row r="272" spans="6:7" ht="12.75">
      <c r="F272" s="131"/>
      <c r="G272" s="131"/>
    </row>
    <row r="273" spans="6:7" ht="12.75">
      <c r="F273" s="131"/>
      <c r="G273" s="131"/>
    </row>
    <row r="274" spans="6:7" ht="12.75">
      <c r="F274" s="131"/>
      <c r="G274" s="131"/>
    </row>
    <row r="275" spans="6:7" ht="12.75">
      <c r="F275" s="131"/>
      <c r="G275" s="131"/>
    </row>
    <row r="276" spans="6:7" ht="12.75">
      <c r="F276" s="131"/>
      <c r="G276" s="131"/>
    </row>
    <row r="277" spans="6:7" ht="12.75">
      <c r="F277" s="131"/>
      <c r="G277" s="131"/>
    </row>
    <row r="278" spans="6:7" ht="12.75">
      <c r="F278" s="131"/>
      <c r="G278" s="131"/>
    </row>
    <row r="279" spans="6:7" ht="12.75">
      <c r="F279" s="131"/>
      <c r="G279" s="131"/>
    </row>
    <row r="280" spans="6:7" ht="12.75">
      <c r="F280" s="131"/>
      <c r="G280" s="131"/>
    </row>
    <row r="281" spans="6:7" ht="12.75">
      <c r="F281" s="131"/>
      <c r="G281" s="131"/>
    </row>
    <row r="282" spans="6:7" ht="12.75">
      <c r="F282" s="131"/>
      <c r="G282" s="131"/>
    </row>
    <row r="283" spans="6:7" ht="12.75">
      <c r="F283" s="131"/>
      <c r="G283" s="131"/>
    </row>
    <row r="284" spans="6:7" ht="12.75">
      <c r="F284" s="131"/>
      <c r="G284" s="131"/>
    </row>
    <row r="285" spans="6:7" ht="12.75">
      <c r="F285" s="131"/>
      <c r="G285" s="131"/>
    </row>
    <row r="286" spans="6:7" ht="12.75">
      <c r="F286" s="131"/>
      <c r="G286" s="131"/>
    </row>
    <row r="287" spans="6:7" ht="12.75">
      <c r="F287" s="131"/>
      <c r="G287" s="131"/>
    </row>
    <row r="288" spans="6:7" ht="12.75">
      <c r="F288" s="131"/>
      <c r="G288" s="131"/>
    </row>
    <row r="289" spans="6:7" ht="12.75">
      <c r="F289" s="131"/>
      <c r="G289" s="131"/>
    </row>
    <row r="290" spans="6:7" ht="12.75">
      <c r="F290" s="131"/>
      <c r="G290" s="131"/>
    </row>
    <row r="291" spans="6:7" ht="12.75">
      <c r="F291" s="131"/>
      <c r="G291" s="131"/>
    </row>
    <row r="292" spans="6:7" ht="12.75">
      <c r="F292" s="131"/>
      <c r="G292" s="131"/>
    </row>
    <row r="293" spans="6:7" ht="12.75">
      <c r="F293" s="131"/>
      <c r="G293" s="131"/>
    </row>
    <row r="294" spans="6:7" ht="12.75">
      <c r="F294" s="131"/>
      <c r="G294" s="131"/>
    </row>
    <row r="295" spans="6:7" ht="12.75">
      <c r="F295" s="131"/>
      <c r="G295" s="131"/>
    </row>
    <row r="296" spans="6:7" ht="12.75">
      <c r="F296" s="131"/>
      <c r="G296" s="131"/>
    </row>
    <row r="297" spans="6:7" ht="12.75">
      <c r="F297" s="131"/>
      <c r="G297" s="131"/>
    </row>
    <row r="298" spans="6:7" ht="12.75">
      <c r="F298" s="131"/>
      <c r="G298" s="131"/>
    </row>
    <row r="299" spans="6:7" ht="12.75">
      <c r="F299" s="131"/>
      <c r="G299" s="131"/>
    </row>
    <row r="300" spans="6:7" ht="12.75">
      <c r="F300" s="131"/>
      <c r="G300" s="131"/>
    </row>
    <row r="301" spans="6:7" ht="12.75">
      <c r="F301" s="131"/>
      <c r="G301" s="131"/>
    </row>
    <row r="302" spans="6:7" ht="12.75">
      <c r="F302" s="131"/>
      <c r="G302" s="131"/>
    </row>
    <row r="303" spans="6:7" ht="12.75">
      <c r="F303" s="131"/>
      <c r="G303" s="131"/>
    </row>
    <row r="304" spans="6:7" ht="12.75">
      <c r="F304" s="131"/>
      <c r="G304" s="131"/>
    </row>
    <row r="305" spans="6:7" ht="12.75">
      <c r="F305" s="131"/>
      <c r="G305" s="131"/>
    </row>
    <row r="306" spans="6:7" ht="12.75">
      <c r="F306" s="131"/>
      <c r="G306" s="131"/>
    </row>
    <row r="307" spans="6:7" ht="12.75">
      <c r="F307" s="131"/>
      <c r="G307" s="131"/>
    </row>
    <row r="308" spans="6:7" ht="12.75">
      <c r="F308" s="131"/>
      <c r="G308" s="131"/>
    </row>
    <row r="309" spans="6:7" ht="12.75">
      <c r="F309" s="131"/>
      <c r="G309" s="131"/>
    </row>
    <row r="310" spans="6:7" ht="12.75">
      <c r="F310" s="131"/>
      <c r="G310" s="131"/>
    </row>
    <row r="311" spans="6:7" ht="12.75">
      <c r="F311" s="131"/>
      <c r="G311" s="131"/>
    </row>
    <row r="312" spans="6:7" ht="12.75">
      <c r="F312" s="131"/>
      <c r="G312" s="131"/>
    </row>
    <row r="313" spans="6:7" ht="12.75">
      <c r="F313" s="131"/>
      <c r="G313" s="131"/>
    </row>
    <row r="314" spans="6:7" ht="12.75">
      <c r="F314" s="131"/>
      <c r="G314" s="131"/>
    </row>
    <row r="315" spans="6:7" ht="12.75">
      <c r="F315" s="131"/>
      <c r="G315" s="131"/>
    </row>
    <row r="316" spans="6:7" ht="12.75">
      <c r="F316" s="131"/>
      <c r="G316" s="131"/>
    </row>
    <row r="317" spans="6:7" ht="12.75">
      <c r="F317" s="131"/>
      <c r="G317" s="131"/>
    </row>
    <row r="318" spans="6:7" ht="12.75">
      <c r="F318" s="131"/>
      <c r="G318" s="131"/>
    </row>
    <row r="319" spans="6:7" ht="12.75">
      <c r="F319" s="131"/>
      <c r="G319" s="131"/>
    </row>
    <row r="320" spans="6:7" ht="12.75">
      <c r="F320" s="131"/>
      <c r="G320" s="131"/>
    </row>
    <row r="321" spans="6:7" ht="12.75">
      <c r="F321" s="131"/>
      <c r="G321" s="131"/>
    </row>
    <row r="322" spans="6:7" ht="12.75">
      <c r="F322" s="131"/>
      <c r="G322" s="131"/>
    </row>
    <row r="323" spans="6:7" ht="12.75">
      <c r="F323" s="131"/>
      <c r="G323" s="131"/>
    </row>
    <row r="324" spans="6:7" ht="12.75">
      <c r="F324" s="131"/>
      <c r="G324" s="131"/>
    </row>
    <row r="325" spans="6:7" ht="12.75">
      <c r="F325" s="131"/>
      <c r="G325" s="131"/>
    </row>
    <row r="326" spans="6:7" ht="12.75">
      <c r="F326" s="131"/>
      <c r="G326" s="131"/>
    </row>
    <row r="327" spans="6:7" ht="12.75">
      <c r="F327" s="131"/>
      <c r="G327" s="131"/>
    </row>
    <row r="328" spans="6:7" ht="12.75">
      <c r="F328" s="131"/>
      <c r="G328" s="131"/>
    </row>
    <row r="329" spans="6:7" ht="12.75">
      <c r="F329" s="131"/>
      <c r="G329" s="131"/>
    </row>
    <row r="330" spans="6:7" ht="12.75">
      <c r="F330" s="131"/>
      <c r="G330" s="131"/>
    </row>
    <row r="331" spans="6:7" ht="12.75">
      <c r="F331" s="131"/>
      <c r="G331" s="131"/>
    </row>
    <row r="332" spans="6:7" ht="12.75">
      <c r="F332" s="131"/>
      <c r="G332" s="131"/>
    </row>
    <row r="333" spans="6:7" ht="12.75">
      <c r="F333" s="131"/>
      <c r="G333" s="131"/>
    </row>
    <row r="334" spans="6:7" ht="12.75">
      <c r="F334" s="131"/>
      <c r="G334" s="131"/>
    </row>
    <row r="335" spans="6:7" ht="12.75">
      <c r="F335" s="131"/>
      <c r="G335" s="131"/>
    </row>
    <row r="336" spans="6:7" ht="12.75">
      <c r="F336" s="131"/>
      <c r="G336" s="131"/>
    </row>
    <row r="337" spans="6:7" ht="12.75">
      <c r="F337" s="131"/>
      <c r="G337" s="131"/>
    </row>
    <row r="338" spans="6:7" ht="12.75">
      <c r="F338" s="131"/>
      <c r="G338" s="131"/>
    </row>
    <row r="339" spans="6:7" ht="12.75">
      <c r="F339" s="131"/>
      <c r="G339" s="131"/>
    </row>
    <row r="340" spans="6:7" ht="12.75">
      <c r="F340" s="131"/>
      <c r="G340" s="131"/>
    </row>
    <row r="341" spans="6:7" ht="12.75">
      <c r="F341" s="131"/>
      <c r="G341" s="131"/>
    </row>
    <row r="342" spans="6:7" ht="12.75">
      <c r="F342" s="131"/>
      <c r="G342" s="131"/>
    </row>
    <row r="343" spans="6:7" ht="12.75">
      <c r="F343" s="131"/>
      <c r="G343" s="131"/>
    </row>
    <row r="344" spans="6:7" ht="12.75">
      <c r="F344" s="131"/>
      <c r="G344" s="131"/>
    </row>
    <row r="345" spans="6:7" ht="12.75">
      <c r="F345" s="131"/>
      <c r="G345" s="131"/>
    </row>
    <row r="346" spans="6:7" ht="12.75">
      <c r="F346" s="131"/>
      <c r="G346" s="131"/>
    </row>
    <row r="347" spans="6:7" ht="12.75">
      <c r="F347" s="131"/>
      <c r="G347" s="131"/>
    </row>
    <row r="348" spans="6:7" ht="12.75">
      <c r="F348" s="131"/>
      <c r="G348" s="131"/>
    </row>
    <row r="349" spans="6:7" ht="12.75">
      <c r="F349" s="131"/>
      <c r="G349" s="131"/>
    </row>
    <row r="350" spans="6:7" ht="12.75">
      <c r="F350" s="131"/>
      <c r="G350" s="131"/>
    </row>
    <row r="351" spans="6:7" ht="12.75">
      <c r="F351" s="131"/>
      <c r="G351" s="131"/>
    </row>
  </sheetData>
  <sheetProtection/>
  <mergeCells count="34">
    <mergeCell ref="A112:D112"/>
    <mergeCell ref="A113:D113"/>
    <mergeCell ref="A114:D114"/>
    <mergeCell ref="A103:A107"/>
    <mergeCell ref="A108:A110"/>
    <mergeCell ref="A58:A61"/>
    <mergeCell ref="A62:A70"/>
    <mergeCell ref="A71:A78"/>
    <mergeCell ref="A79:A81"/>
    <mergeCell ref="A82:A94"/>
    <mergeCell ref="A95:A102"/>
    <mergeCell ref="A16:A22"/>
    <mergeCell ref="A23:A28"/>
    <mergeCell ref="A29:A37"/>
    <mergeCell ref="A38:A41"/>
    <mergeCell ref="A42:A54"/>
    <mergeCell ref="A55:A57"/>
    <mergeCell ref="A111:D111"/>
    <mergeCell ref="C9:D9"/>
    <mergeCell ref="C11:D11"/>
    <mergeCell ref="C40:D40"/>
    <mergeCell ref="C75:D75"/>
    <mergeCell ref="C77:D77"/>
    <mergeCell ref="C91:D91"/>
    <mergeCell ref="C93:D93"/>
    <mergeCell ref="A6:A12"/>
    <mergeCell ref="A13:A15"/>
    <mergeCell ref="A1:G1"/>
    <mergeCell ref="A3:A4"/>
    <mergeCell ref="B3:B4"/>
    <mergeCell ref="C3:C4"/>
    <mergeCell ref="D3:D4"/>
    <mergeCell ref="E3:E4"/>
    <mergeCell ref="F3:G3"/>
  </mergeCells>
  <printOptions horizontalCentered="1"/>
  <pageMargins left="0.4724409448818898" right="0.35433070866141736" top="0.97" bottom="0.984251968503937" header="0.5118110236220472" footer="0.5118110236220472"/>
  <pageSetup horizontalDpi="600" verticalDpi="600" orientation="portrait" paperSize="9" scale="71" r:id="rId1"/>
  <headerFooter alignWithMargins="0">
    <oddHeader>&amp;R&amp;9Załącznik nr &amp;A
do uchwały Rady Powiatu w Opatowie nr ...............
z dnia ..............................</oddHeader>
  </headerFooter>
  <rowBreaks count="2" manualBreakCount="2">
    <brk id="37" max="255" man="1"/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view="pageLayout" workbookViewId="0" topLeftCell="A1">
      <selection activeCell="E16" sqref="E16"/>
    </sheetView>
  </sheetViews>
  <sheetFormatPr defaultColWidth="9.00390625" defaultRowHeight="12.75"/>
  <cols>
    <col min="3" max="3" width="11.25390625" style="0" customWidth="1"/>
    <col min="4" max="4" width="19.875" style="0" customWidth="1"/>
    <col min="5" max="5" width="19.00390625" style="0" customWidth="1"/>
    <col min="6" max="6" width="15.875" style="0" customWidth="1"/>
  </cols>
  <sheetData>
    <row r="2" spans="1:6" ht="18">
      <c r="A2" s="324" t="s">
        <v>207</v>
      </c>
      <c r="B2" s="324"/>
      <c r="C2" s="324"/>
      <c r="D2" s="324"/>
      <c r="E2" s="324"/>
      <c r="F2" s="324"/>
    </row>
    <row r="3" spans="4:6" ht="12.75">
      <c r="D3" s="1"/>
      <c r="E3" s="1"/>
      <c r="F3" s="4" t="s">
        <v>14</v>
      </c>
    </row>
    <row r="4" spans="1:6" ht="47.25">
      <c r="A4" s="207" t="s">
        <v>18</v>
      </c>
      <c r="B4" s="207" t="s">
        <v>1</v>
      </c>
      <c r="C4" s="207" t="s">
        <v>2</v>
      </c>
      <c r="D4" s="208" t="s">
        <v>189</v>
      </c>
      <c r="E4" s="207" t="s">
        <v>190</v>
      </c>
      <c r="F4" s="208" t="s">
        <v>191</v>
      </c>
    </row>
    <row r="5" spans="1:6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15.75" customHeight="1">
      <c r="A6" s="413" t="s">
        <v>437</v>
      </c>
      <c r="B6" s="414"/>
      <c r="C6" s="414"/>
      <c r="D6" s="414"/>
      <c r="E6" s="415"/>
      <c r="F6" s="97"/>
    </row>
    <row r="7" spans="1:6" ht="51">
      <c r="A7" s="98" t="s">
        <v>6</v>
      </c>
      <c r="B7" s="98">
        <v>853</v>
      </c>
      <c r="C7" s="98">
        <v>85311</v>
      </c>
      <c r="D7" s="99" t="s">
        <v>192</v>
      </c>
      <c r="E7" s="99" t="s">
        <v>193</v>
      </c>
      <c r="F7" s="100">
        <v>21372</v>
      </c>
    </row>
    <row r="8" spans="1:6" ht="51">
      <c r="A8" s="101" t="s">
        <v>7</v>
      </c>
      <c r="B8" s="101">
        <v>853</v>
      </c>
      <c r="C8" s="101">
        <v>85311</v>
      </c>
      <c r="D8" s="102" t="s">
        <v>194</v>
      </c>
      <c r="E8" s="99" t="s">
        <v>193</v>
      </c>
      <c r="F8" s="100">
        <v>65760</v>
      </c>
    </row>
    <row r="9" spans="1:6" ht="25.5">
      <c r="A9" s="103" t="s">
        <v>8</v>
      </c>
      <c r="B9" s="103">
        <v>754</v>
      </c>
      <c r="C9" s="103">
        <v>75495</v>
      </c>
      <c r="D9" s="104" t="s">
        <v>195</v>
      </c>
      <c r="E9" s="99" t="s">
        <v>196</v>
      </c>
      <c r="F9" s="100">
        <v>5000</v>
      </c>
    </row>
    <row r="10" spans="1:6" ht="25.5">
      <c r="A10" s="98" t="s">
        <v>0</v>
      </c>
      <c r="B10" s="98">
        <v>801</v>
      </c>
      <c r="C10" s="98">
        <v>80120</v>
      </c>
      <c r="D10" s="99" t="s">
        <v>197</v>
      </c>
      <c r="E10" s="99" t="s">
        <v>198</v>
      </c>
      <c r="F10" s="100">
        <v>320000</v>
      </c>
    </row>
    <row r="11" spans="1:6" ht="25.5">
      <c r="A11" s="98" t="s">
        <v>117</v>
      </c>
      <c r="B11" s="98">
        <v>801</v>
      </c>
      <c r="C11" s="98">
        <v>80130</v>
      </c>
      <c r="D11" s="99" t="s">
        <v>197</v>
      </c>
      <c r="E11" s="99" t="s">
        <v>198</v>
      </c>
      <c r="F11" s="100">
        <v>920000</v>
      </c>
    </row>
    <row r="12" spans="1:6" ht="15.75">
      <c r="A12" s="410" t="s">
        <v>33</v>
      </c>
      <c r="B12" s="411"/>
      <c r="C12" s="411"/>
      <c r="D12" s="412"/>
      <c r="E12" s="209"/>
      <c r="F12" s="210">
        <f>SUM(F7:F11)</f>
        <v>1332132</v>
      </c>
    </row>
  </sheetData>
  <sheetProtection/>
  <mergeCells count="3">
    <mergeCell ref="A2:F2"/>
    <mergeCell ref="A12:D12"/>
    <mergeCell ref="A6:E6"/>
  </mergeCells>
  <printOptions/>
  <pageMargins left="0.75" right="0.75" top="1.0729166666666667" bottom="1" header="0.5" footer="0.5"/>
  <pageSetup horizontalDpi="600" verticalDpi="600" orientation="portrait" paperSize="9" r:id="rId1"/>
  <headerFooter alignWithMargins="0">
    <oddHeader>&amp;RZałącznik nr &amp;A
do uchwały Rady Powiatu w Opatowie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3.125" style="0" customWidth="1"/>
    <col min="5" max="5" width="24.25390625" style="0" customWidth="1"/>
    <col min="6" max="6" width="14.75390625" style="0" customWidth="1"/>
  </cols>
  <sheetData>
    <row r="2" spans="1:6" ht="18">
      <c r="A2" s="324" t="s">
        <v>203</v>
      </c>
      <c r="B2" s="324"/>
      <c r="C2" s="324"/>
      <c r="D2" s="324"/>
      <c r="E2" s="324"/>
      <c r="F2" s="324"/>
    </row>
    <row r="3" spans="4:6" ht="12.75">
      <c r="D3" s="1"/>
      <c r="E3" s="1"/>
      <c r="F3" s="4" t="s">
        <v>14</v>
      </c>
    </row>
    <row r="4" spans="1:6" ht="47.25">
      <c r="A4" s="207" t="s">
        <v>18</v>
      </c>
      <c r="B4" s="207" t="s">
        <v>1</v>
      </c>
      <c r="C4" s="207" t="s">
        <v>2</v>
      </c>
      <c r="D4" s="208" t="s">
        <v>189</v>
      </c>
      <c r="E4" s="207" t="s">
        <v>190</v>
      </c>
      <c r="F4" s="208" t="s">
        <v>191</v>
      </c>
    </row>
    <row r="5" spans="1:6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15">
      <c r="A6" s="419" t="s">
        <v>437</v>
      </c>
      <c r="B6" s="420"/>
      <c r="C6" s="420"/>
      <c r="D6" s="420"/>
      <c r="E6" s="421"/>
      <c r="F6" s="105">
        <f>SUM(F7:F10)</f>
        <v>279243</v>
      </c>
    </row>
    <row r="7" spans="1:6" ht="63.75">
      <c r="A7" s="106">
        <v>1</v>
      </c>
      <c r="B7" s="106">
        <v>600</v>
      </c>
      <c r="C7" s="106">
        <v>60013</v>
      </c>
      <c r="D7" s="28" t="s">
        <v>204</v>
      </c>
      <c r="E7" s="107" t="s">
        <v>438</v>
      </c>
      <c r="F7" s="108">
        <v>49243</v>
      </c>
    </row>
    <row r="8" spans="1:6" ht="51">
      <c r="A8" s="106">
        <v>2</v>
      </c>
      <c r="B8" s="106">
        <v>852</v>
      </c>
      <c r="C8" s="106">
        <v>85201</v>
      </c>
      <c r="D8" s="107" t="s">
        <v>205</v>
      </c>
      <c r="E8" s="107" t="s">
        <v>199</v>
      </c>
      <c r="F8" s="108">
        <v>158000</v>
      </c>
    </row>
    <row r="9" spans="1:6" ht="38.25">
      <c r="A9" s="106">
        <v>3</v>
      </c>
      <c r="B9" s="106">
        <v>852</v>
      </c>
      <c r="C9" s="106">
        <v>85204</v>
      </c>
      <c r="D9" s="107" t="s">
        <v>206</v>
      </c>
      <c r="E9" s="107" t="s">
        <v>200</v>
      </c>
      <c r="F9" s="108">
        <v>40000</v>
      </c>
    </row>
    <row r="10" spans="1:6" ht="25.5">
      <c r="A10" s="106">
        <v>4</v>
      </c>
      <c r="B10" s="106">
        <v>921</v>
      </c>
      <c r="C10" s="106">
        <v>92116</v>
      </c>
      <c r="D10" s="107" t="s">
        <v>201</v>
      </c>
      <c r="E10" s="107" t="s">
        <v>202</v>
      </c>
      <c r="F10" s="108">
        <v>32000</v>
      </c>
    </row>
    <row r="11" spans="1:6" ht="21" customHeight="1">
      <c r="A11" s="416" t="s">
        <v>33</v>
      </c>
      <c r="B11" s="417"/>
      <c r="C11" s="417"/>
      <c r="D11" s="418"/>
      <c r="E11" s="211"/>
      <c r="F11" s="212">
        <f>SUM(F7:F10)</f>
        <v>279243</v>
      </c>
    </row>
  </sheetData>
  <sheetProtection/>
  <mergeCells count="3">
    <mergeCell ref="A2:F2"/>
    <mergeCell ref="A11:D11"/>
    <mergeCell ref="A6:E6"/>
  </mergeCells>
  <printOptions/>
  <pageMargins left="0.75" right="0.75" top="1.09375" bottom="1" header="0.5" footer="0.5"/>
  <pageSetup horizontalDpi="600" verticalDpi="600" orientation="portrait" paperSize="9" r:id="rId1"/>
  <headerFooter alignWithMargins="0">
    <oddHeader>&amp;RZałącznik nr &amp;A
do uchwały Rady Powiatu w Opatowie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3" width="7.25390625" style="0" customWidth="1"/>
    <col min="4" max="4" width="11.125" style="0" customWidth="1"/>
    <col min="5" max="5" width="12.875" style="0" customWidth="1"/>
    <col min="6" max="6" width="11.875" style="0" customWidth="1"/>
    <col min="7" max="7" width="11.375" style="0" customWidth="1"/>
    <col min="8" max="8" width="11.75390625" style="0" customWidth="1"/>
  </cols>
  <sheetData>
    <row r="1" spans="1:8" ht="35.25" customHeight="1">
      <c r="A1" s="422" t="s">
        <v>183</v>
      </c>
      <c r="B1" s="422"/>
      <c r="C1" s="422"/>
      <c r="D1" s="422"/>
      <c r="E1" s="422"/>
      <c r="F1" s="422"/>
      <c r="G1" s="422"/>
      <c r="H1" s="422"/>
    </row>
    <row r="2" spans="1:8" ht="16.5">
      <c r="A2" s="423"/>
      <c r="B2" s="423"/>
      <c r="C2" s="423"/>
      <c r="D2" s="423"/>
      <c r="E2" s="423"/>
      <c r="F2" s="423"/>
      <c r="G2" s="423"/>
      <c r="H2" s="423"/>
    </row>
    <row r="3" spans="1:8" ht="12.75">
      <c r="A3" s="1"/>
      <c r="B3" s="1"/>
      <c r="C3" s="1"/>
      <c r="D3" s="1"/>
      <c r="E3" s="1"/>
      <c r="F3" s="1"/>
      <c r="G3" s="1"/>
      <c r="H3" s="4" t="s">
        <v>14</v>
      </c>
    </row>
    <row r="4" spans="1:8" s="13" customFormat="1" ht="55.5" customHeight="1">
      <c r="A4" s="216" t="s">
        <v>18</v>
      </c>
      <c r="B4" s="216" t="s">
        <v>41</v>
      </c>
      <c r="C4" s="206" t="s">
        <v>1</v>
      </c>
      <c r="D4" s="217" t="s">
        <v>2</v>
      </c>
      <c r="E4" s="206" t="s">
        <v>74</v>
      </c>
      <c r="F4" s="206" t="s">
        <v>72</v>
      </c>
      <c r="G4" s="206" t="s">
        <v>42</v>
      </c>
      <c r="H4" s="206" t="s">
        <v>76</v>
      </c>
    </row>
    <row r="5" spans="1:8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33.75" customHeight="1">
      <c r="A6" s="76" t="s">
        <v>6</v>
      </c>
      <c r="B6" s="8" t="s">
        <v>127</v>
      </c>
      <c r="C6" s="76">
        <v>801</v>
      </c>
      <c r="D6" s="76">
        <v>80130</v>
      </c>
      <c r="E6" s="74">
        <v>0</v>
      </c>
      <c r="F6" s="41">
        <v>50000</v>
      </c>
      <c r="G6" s="41">
        <f>F6</f>
        <v>50000</v>
      </c>
      <c r="H6" s="74">
        <v>0</v>
      </c>
    </row>
    <row r="7" spans="1:8" ht="21.75" customHeight="1">
      <c r="A7" s="76"/>
      <c r="B7" s="8"/>
      <c r="C7" s="76"/>
      <c r="D7" s="76">
        <v>80195</v>
      </c>
      <c r="E7" s="74">
        <v>0</v>
      </c>
      <c r="F7" s="41">
        <v>100000</v>
      </c>
      <c r="G7" s="41">
        <f aca="true" t="shared" si="0" ref="G7:G13">F7</f>
        <v>100000</v>
      </c>
      <c r="H7" s="74">
        <v>0</v>
      </c>
    </row>
    <row r="8" spans="1:8" ht="21.75" customHeight="1">
      <c r="A8" s="76"/>
      <c r="B8" s="8"/>
      <c r="C8" s="76">
        <v>854</v>
      </c>
      <c r="D8" s="76">
        <v>85410</v>
      </c>
      <c r="E8" s="74">
        <v>0</v>
      </c>
      <c r="F8" s="41">
        <v>280000</v>
      </c>
      <c r="G8" s="41">
        <f t="shared" si="0"/>
        <v>280000</v>
      </c>
      <c r="H8" s="74">
        <v>0</v>
      </c>
    </row>
    <row r="9" spans="1:8" ht="21.75" customHeight="1">
      <c r="A9" s="76"/>
      <c r="B9" s="8"/>
      <c r="C9" s="76"/>
      <c r="D9" s="76">
        <v>85417</v>
      </c>
      <c r="E9" s="74">
        <v>0</v>
      </c>
      <c r="F9" s="41">
        <v>30000</v>
      </c>
      <c r="G9" s="41">
        <f t="shared" si="0"/>
        <v>30000</v>
      </c>
      <c r="H9" s="74">
        <v>0</v>
      </c>
    </row>
    <row r="10" spans="1:8" ht="30" customHeight="1">
      <c r="A10" s="76" t="s">
        <v>7</v>
      </c>
      <c r="B10" s="8" t="s">
        <v>135</v>
      </c>
      <c r="C10" s="76">
        <v>801</v>
      </c>
      <c r="D10" s="76">
        <v>80120</v>
      </c>
      <c r="E10" s="74">
        <v>0</v>
      </c>
      <c r="F10" s="41">
        <v>170000</v>
      </c>
      <c r="G10" s="41">
        <f t="shared" si="0"/>
        <v>170000</v>
      </c>
      <c r="H10" s="74">
        <v>0</v>
      </c>
    </row>
    <row r="11" spans="1:8" ht="23.25" customHeight="1">
      <c r="A11" s="76"/>
      <c r="B11" s="8"/>
      <c r="C11" s="76">
        <v>801</v>
      </c>
      <c r="D11" s="76">
        <v>80148</v>
      </c>
      <c r="E11" s="74">
        <v>0</v>
      </c>
      <c r="F11" s="41">
        <v>50000</v>
      </c>
      <c r="G11" s="41">
        <f t="shared" si="0"/>
        <v>50000</v>
      </c>
      <c r="H11" s="74">
        <v>0</v>
      </c>
    </row>
    <row r="12" spans="1:8" ht="21.75" customHeight="1">
      <c r="A12" s="76" t="s">
        <v>8</v>
      </c>
      <c r="B12" s="8" t="s">
        <v>134</v>
      </c>
      <c r="C12" s="76">
        <v>801</v>
      </c>
      <c r="D12" s="76">
        <v>80130</v>
      </c>
      <c r="E12" s="74">
        <v>0</v>
      </c>
      <c r="F12" s="41">
        <v>87200</v>
      </c>
      <c r="G12" s="41">
        <f t="shared" si="0"/>
        <v>87200</v>
      </c>
      <c r="H12" s="74">
        <v>0</v>
      </c>
    </row>
    <row r="13" spans="1:8" ht="21.75" customHeight="1">
      <c r="A13" s="76"/>
      <c r="B13" s="8"/>
      <c r="C13" s="76"/>
      <c r="D13" s="76">
        <v>80195</v>
      </c>
      <c r="E13" s="74">
        <v>0</v>
      </c>
      <c r="F13" s="41">
        <v>20000</v>
      </c>
      <c r="G13" s="41">
        <f t="shared" si="0"/>
        <v>20000</v>
      </c>
      <c r="H13" s="74">
        <v>0</v>
      </c>
    </row>
    <row r="14" spans="1:8" s="11" customFormat="1" ht="21.75" customHeight="1">
      <c r="A14" s="424" t="s">
        <v>33</v>
      </c>
      <c r="B14" s="424"/>
      <c r="C14" s="213"/>
      <c r="D14" s="213"/>
      <c r="E14" s="214">
        <f>SUM(E6:E13)</f>
        <v>0</v>
      </c>
      <c r="F14" s="215">
        <f>SUM(F6:F13)</f>
        <v>787200</v>
      </c>
      <c r="G14" s="215">
        <f>SUM(G6:G13)</f>
        <v>787200</v>
      </c>
      <c r="H14" s="214">
        <f>SUM(H6:H13)</f>
        <v>0</v>
      </c>
    </row>
    <row r="15" ht="4.5" customHeight="1"/>
  </sheetData>
  <sheetProtection/>
  <mergeCells count="3">
    <mergeCell ref="A1:H1"/>
    <mergeCell ref="A2:H2"/>
    <mergeCell ref="A14:B14"/>
  </mergeCells>
  <printOptions horizontalCentered="1"/>
  <pageMargins left="0.5118110236220472" right="0.5118110236220472" top="1.197916666666666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Powiatu w Opatowie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6"/>
  <sheetViews>
    <sheetView zoomScalePageLayoutView="70" workbookViewId="0" topLeftCell="D4">
      <selection activeCell="L84" sqref="L84"/>
    </sheetView>
  </sheetViews>
  <sheetFormatPr defaultColWidth="9.00390625" defaultRowHeight="12.75"/>
  <cols>
    <col min="1" max="1" width="5.125" style="144" customWidth="1"/>
    <col min="2" max="2" width="6.00390625" style="144" customWidth="1"/>
    <col min="3" max="3" width="15.25390625" style="144" customWidth="1"/>
    <col min="4" max="4" width="11.75390625" style="144" customWidth="1"/>
    <col min="5" max="5" width="14.375" style="144" customWidth="1"/>
    <col min="6" max="7" width="14.125" style="144" customWidth="1"/>
    <col min="8" max="8" width="13.625" style="144" customWidth="1"/>
    <col min="9" max="9" width="12.875" style="144" customWidth="1"/>
    <col min="10" max="10" width="12.625" style="144" customWidth="1"/>
    <col min="11" max="11" width="13.00390625" style="144" customWidth="1"/>
    <col min="12" max="12" width="13.875" style="144" customWidth="1"/>
    <col min="13" max="13" width="10.625" style="144" customWidth="1"/>
    <col min="14" max="15" width="10.75390625" style="111" customWidth="1"/>
    <col min="16" max="16" width="12.625" style="111" customWidth="1"/>
    <col min="17" max="17" width="14.25390625" style="111" customWidth="1"/>
    <col min="18" max="18" width="12.75390625" style="111" customWidth="1"/>
    <col min="19" max="16384" width="9.125" style="111" customWidth="1"/>
  </cols>
  <sheetData>
    <row r="1" spans="1:17" ht="18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7" ht="12.75">
      <c r="A2" s="132"/>
      <c r="B2" s="132"/>
      <c r="C2" s="132"/>
      <c r="D2" s="132"/>
      <c r="E2" s="132"/>
      <c r="F2" s="132"/>
      <c r="G2" s="132"/>
    </row>
    <row r="3" spans="1:17" ht="13.5" thickBot="1">
      <c r="A3" s="132"/>
      <c r="B3" s="132"/>
      <c r="C3" s="132"/>
      <c r="D3" s="132"/>
      <c r="E3" s="132"/>
      <c r="G3" s="156"/>
      <c r="Q3" s="145" t="s">
        <v>17</v>
      </c>
    </row>
    <row r="4" spans="1:18" s="146" customFormat="1" ht="15" customHeight="1">
      <c r="A4" s="277" t="s">
        <v>1</v>
      </c>
      <c r="B4" s="280" t="s">
        <v>2</v>
      </c>
      <c r="C4" s="280" t="s">
        <v>9</v>
      </c>
      <c r="D4" s="280"/>
      <c r="E4" s="281" t="s">
        <v>335</v>
      </c>
      <c r="F4" s="284" t="s">
        <v>336</v>
      </c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5"/>
    </row>
    <row r="5" spans="1:18" s="146" customFormat="1" ht="15.75" customHeight="1">
      <c r="A5" s="278"/>
      <c r="B5" s="274"/>
      <c r="C5" s="274"/>
      <c r="D5" s="274"/>
      <c r="E5" s="282"/>
      <c r="F5" s="286" t="s">
        <v>337</v>
      </c>
      <c r="G5" s="274" t="s">
        <v>64</v>
      </c>
      <c r="H5" s="274"/>
      <c r="I5" s="274"/>
      <c r="J5" s="274"/>
      <c r="K5" s="274"/>
      <c r="L5" s="274"/>
      <c r="M5" s="274"/>
      <c r="N5" s="274"/>
      <c r="O5" s="274" t="s">
        <v>338</v>
      </c>
      <c r="P5" s="274" t="s">
        <v>64</v>
      </c>
      <c r="Q5" s="274"/>
      <c r="R5" s="288"/>
    </row>
    <row r="6" spans="1:18" s="146" customFormat="1" ht="9.75" customHeight="1">
      <c r="A6" s="278"/>
      <c r="B6" s="274"/>
      <c r="C6" s="274"/>
      <c r="D6" s="274"/>
      <c r="E6" s="282"/>
      <c r="F6" s="286"/>
      <c r="G6" s="274"/>
      <c r="H6" s="274"/>
      <c r="I6" s="274"/>
      <c r="J6" s="274"/>
      <c r="K6" s="274"/>
      <c r="L6" s="274"/>
      <c r="M6" s="274"/>
      <c r="N6" s="274"/>
      <c r="O6" s="274"/>
      <c r="P6" s="274" t="s">
        <v>49</v>
      </c>
      <c r="Q6" s="261" t="s">
        <v>5</v>
      </c>
      <c r="R6" s="272" t="s">
        <v>423</v>
      </c>
    </row>
    <row r="7" spans="1:18" s="146" customFormat="1" ht="17.25" customHeight="1">
      <c r="A7" s="278"/>
      <c r="B7" s="274"/>
      <c r="C7" s="274"/>
      <c r="D7" s="274"/>
      <c r="E7" s="282"/>
      <c r="F7" s="286"/>
      <c r="G7" s="274" t="s">
        <v>420</v>
      </c>
      <c r="H7" s="274" t="s">
        <v>64</v>
      </c>
      <c r="I7" s="274"/>
      <c r="J7" s="274" t="s">
        <v>339</v>
      </c>
      <c r="K7" s="274" t="s">
        <v>422</v>
      </c>
      <c r="L7" s="274" t="s">
        <v>66</v>
      </c>
      <c r="M7" s="274" t="s">
        <v>340</v>
      </c>
      <c r="N7" s="274" t="s">
        <v>341</v>
      </c>
      <c r="O7" s="274"/>
      <c r="P7" s="274"/>
      <c r="Q7" s="261"/>
      <c r="R7" s="272"/>
    </row>
    <row r="8" spans="1:18" s="146" customFormat="1" ht="3.75" customHeight="1">
      <c r="A8" s="278"/>
      <c r="B8" s="274"/>
      <c r="C8" s="274"/>
      <c r="D8" s="274"/>
      <c r="E8" s="282"/>
      <c r="F8" s="286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61" t="s">
        <v>418</v>
      </c>
      <c r="R8" s="272"/>
    </row>
    <row r="9" spans="1:18" s="146" customFormat="1" ht="87" customHeight="1" thickBot="1">
      <c r="A9" s="279"/>
      <c r="B9" s="275"/>
      <c r="C9" s="275"/>
      <c r="D9" s="275"/>
      <c r="E9" s="283"/>
      <c r="F9" s="287"/>
      <c r="G9" s="275"/>
      <c r="H9" s="168" t="s">
        <v>65</v>
      </c>
      <c r="I9" s="168" t="s">
        <v>421</v>
      </c>
      <c r="J9" s="275"/>
      <c r="K9" s="275"/>
      <c r="L9" s="275"/>
      <c r="M9" s="275"/>
      <c r="N9" s="275"/>
      <c r="O9" s="275"/>
      <c r="P9" s="275"/>
      <c r="Q9" s="276"/>
      <c r="R9" s="273"/>
    </row>
    <row r="10" spans="1:18" s="164" customFormat="1" ht="12.75" customHeight="1" thickBot="1">
      <c r="A10" s="165" t="s">
        <v>342</v>
      </c>
      <c r="B10" s="169" t="s">
        <v>343</v>
      </c>
      <c r="C10" s="269" t="s">
        <v>344</v>
      </c>
      <c r="D10" s="269"/>
      <c r="E10" s="169" t="s">
        <v>415</v>
      </c>
      <c r="F10" s="165" t="s">
        <v>345</v>
      </c>
      <c r="G10" s="169" t="s">
        <v>416</v>
      </c>
      <c r="H10" s="169" t="s">
        <v>346</v>
      </c>
      <c r="I10" s="169" t="s">
        <v>347</v>
      </c>
      <c r="J10" s="169" t="s">
        <v>348</v>
      </c>
      <c r="K10" s="169" t="s">
        <v>349</v>
      </c>
      <c r="L10" s="169" t="s">
        <v>350</v>
      </c>
      <c r="M10" s="169" t="s">
        <v>351</v>
      </c>
      <c r="N10" s="169" t="s">
        <v>352</v>
      </c>
      <c r="O10" s="169" t="s">
        <v>353</v>
      </c>
      <c r="P10" s="169" t="s">
        <v>354</v>
      </c>
      <c r="Q10" s="166" t="s">
        <v>355</v>
      </c>
      <c r="R10" s="167" t="s">
        <v>356</v>
      </c>
    </row>
    <row r="11" spans="1:19" s="147" customFormat="1" ht="26.25" customHeight="1">
      <c r="A11" s="270" t="s">
        <v>77</v>
      </c>
      <c r="B11" s="181"/>
      <c r="C11" s="271" t="s">
        <v>209</v>
      </c>
      <c r="D11" s="271"/>
      <c r="E11" s="170">
        <f>SUM(E12:E13)</f>
        <v>1867000</v>
      </c>
      <c r="F11" s="170">
        <f aca="true" t="shared" si="0" ref="F11:R11">SUM(F12:F13)</f>
        <v>1867000</v>
      </c>
      <c r="G11" s="170">
        <f t="shared" si="0"/>
        <v>371000</v>
      </c>
      <c r="H11" s="170">
        <f t="shared" si="0"/>
        <v>4000</v>
      </c>
      <c r="I11" s="170">
        <f t="shared" si="0"/>
        <v>367000</v>
      </c>
      <c r="J11" s="170">
        <f t="shared" si="0"/>
        <v>0</v>
      </c>
      <c r="K11" s="170">
        <f t="shared" si="0"/>
        <v>3000</v>
      </c>
      <c r="L11" s="170">
        <f t="shared" si="0"/>
        <v>1493000</v>
      </c>
      <c r="M11" s="170">
        <f t="shared" si="0"/>
        <v>0</v>
      </c>
      <c r="N11" s="170">
        <f t="shared" si="0"/>
        <v>0</v>
      </c>
      <c r="O11" s="170">
        <f>P11+R11</f>
        <v>0</v>
      </c>
      <c r="P11" s="170">
        <f>Q11</f>
        <v>0</v>
      </c>
      <c r="Q11" s="170">
        <f t="shared" si="0"/>
        <v>0</v>
      </c>
      <c r="R11" s="149">
        <f t="shared" si="0"/>
        <v>0</v>
      </c>
      <c r="S11" s="150"/>
    </row>
    <row r="12" spans="1:19" s="146" customFormat="1" ht="51" customHeight="1">
      <c r="A12" s="265"/>
      <c r="B12" s="185" t="s">
        <v>78</v>
      </c>
      <c r="C12" s="264" t="s">
        <v>210</v>
      </c>
      <c r="D12" s="264"/>
      <c r="E12" s="154">
        <f>SUM(F12+O12)</f>
        <v>1847000</v>
      </c>
      <c r="F12" s="154">
        <f>SUM(G12+J12+K12+L12+M12+N12)</f>
        <v>1847000</v>
      </c>
      <c r="G12" s="154">
        <f>SUM(H12:I12)</f>
        <v>354000</v>
      </c>
      <c r="H12" s="154">
        <v>0</v>
      </c>
      <c r="I12" s="154">
        <v>354000</v>
      </c>
      <c r="J12" s="154">
        <v>0</v>
      </c>
      <c r="K12" s="154">
        <v>0</v>
      </c>
      <c r="L12" s="154">
        <v>1493000</v>
      </c>
      <c r="M12" s="154">
        <v>0</v>
      </c>
      <c r="N12" s="154">
        <v>0</v>
      </c>
      <c r="O12" s="152">
        <f aca="true" t="shared" si="1" ref="O12:O73">P12+R12</f>
        <v>0</v>
      </c>
      <c r="P12" s="154">
        <v>0</v>
      </c>
      <c r="Q12" s="154">
        <v>0</v>
      </c>
      <c r="R12" s="176"/>
      <c r="S12" s="151"/>
    </row>
    <row r="13" spans="1:19" s="146" customFormat="1" ht="25.5" customHeight="1">
      <c r="A13" s="263"/>
      <c r="B13" s="185" t="s">
        <v>102</v>
      </c>
      <c r="C13" s="264" t="s">
        <v>259</v>
      </c>
      <c r="D13" s="264"/>
      <c r="E13" s="154">
        <f aca="true" t="shared" si="2" ref="E13:E36">SUM(F13+O13)</f>
        <v>20000</v>
      </c>
      <c r="F13" s="154">
        <f>SUM(G13+J13+K13+L13+M13+N13)</f>
        <v>20000</v>
      </c>
      <c r="G13" s="154">
        <v>17000</v>
      </c>
      <c r="H13" s="154">
        <v>4000</v>
      </c>
      <c r="I13" s="154">
        <v>13000</v>
      </c>
      <c r="J13" s="154">
        <v>0</v>
      </c>
      <c r="K13" s="154">
        <v>3000</v>
      </c>
      <c r="L13" s="154">
        <v>0</v>
      </c>
      <c r="M13" s="154">
        <v>0</v>
      </c>
      <c r="N13" s="154">
        <v>0</v>
      </c>
      <c r="O13" s="152">
        <f t="shared" si="1"/>
        <v>0</v>
      </c>
      <c r="P13" s="154">
        <v>0</v>
      </c>
      <c r="Q13" s="154">
        <v>0</v>
      </c>
      <c r="R13" s="176">
        <v>0</v>
      </c>
      <c r="S13" s="151"/>
    </row>
    <row r="14" spans="1:19" s="147" customFormat="1" ht="14.25" customHeight="1">
      <c r="A14" s="255" t="s">
        <v>80</v>
      </c>
      <c r="B14" s="186"/>
      <c r="C14" s="257" t="s">
        <v>213</v>
      </c>
      <c r="D14" s="257"/>
      <c r="E14" s="152">
        <f>SUM(E15:E16)</f>
        <v>377514</v>
      </c>
      <c r="F14" s="152">
        <f aca="true" t="shared" si="3" ref="F14:R14">SUM(F15:F16)</f>
        <v>377514</v>
      </c>
      <c r="G14" s="152">
        <f t="shared" si="3"/>
        <v>163700</v>
      </c>
      <c r="H14" s="152">
        <f t="shared" si="3"/>
        <v>0</v>
      </c>
      <c r="I14" s="152">
        <f t="shared" si="3"/>
        <v>163700</v>
      </c>
      <c r="J14" s="152">
        <f t="shared" si="3"/>
        <v>0</v>
      </c>
      <c r="K14" s="152">
        <f t="shared" si="3"/>
        <v>213814</v>
      </c>
      <c r="L14" s="152">
        <f t="shared" si="3"/>
        <v>0</v>
      </c>
      <c r="M14" s="152">
        <f t="shared" si="3"/>
        <v>0</v>
      </c>
      <c r="N14" s="152">
        <f t="shared" si="3"/>
        <v>0</v>
      </c>
      <c r="O14" s="152">
        <f t="shared" si="1"/>
        <v>0</v>
      </c>
      <c r="P14" s="152">
        <f t="shared" si="3"/>
        <v>0</v>
      </c>
      <c r="Q14" s="152">
        <f t="shared" si="3"/>
        <v>0</v>
      </c>
      <c r="R14" s="177">
        <f t="shared" si="3"/>
        <v>0</v>
      </c>
      <c r="S14" s="150"/>
    </row>
    <row r="15" spans="1:19" s="146" customFormat="1" ht="22.5" customHeight="1">
      <c r="A15" s="265"/>
      <c r="B15" s="185" t="s">
        <v>81</v>
      </c>
      <c r="C15" s="264" t="s">
        <v>214</v>
      </c>
      <c r="D15" s="264"/>
      <c r="E15" s="154">
        <f t="shared" si="2"/>
        <v>218814</v>
      </c>
      <c r="F15" s="154">
        <f>SUM(G15+J15+K15+L15+M15+N15)</f>
        <v>218814</v>
      </c>
      <c r="G15" s="154">
        <f aca="true" t="shared" si="4" ref="G15:G36">SUM(H15:I15)</f>
        <v>5000</v>
      </c>
      <c r="H15" s="154">
        <v>0</v>
      </c>
      <c r="I15" s="154">
        <v>5000</v>
      </c>
      <c r="J15" s="154">
        <v>0</v>
      </c>
      <c r="K15" s="154">
        <v>213814</v>
      </c>
      <c r="L15" s="154">
        <v>0</v>
      </c>
      <c r="M15" s="154">
        <v>0</v>
      </c>
      <c r="N15" s="154">
        <v>0</v>
      </c>
      <c r="O15" s="152">
        <f t="shared" si="1"/>
        <v>0</v>
      </c>
      <c r="P15" s="154">
        <v>0</v>
      </c>
      <c r="Q15" s="154">
        <v>0</v>
      </c>
      <c r="R15" s="176"/>
      <c r="S15" s="151"/>
    </row>
    <row r="16" spans="1:19" s="146" customFormat="1" ht="32.25" customHeight="1">
      <c r="A16" s="263"/>
      <c r="B16" s="185" t="s">
        <v>103</v>
      </c>
      <c r="C16" s="264" t="s">
        <v>357</v>
      </c>
      <c r="D16" s="264"/>
      <c r="E16" s="154">
        <f t="shared" si="2"/>
        <v>158700</v>
      </c>
      <c r="F16" s="154">
        <f>SUM(G16+J16+K16+L16+M16+N16)</f>
        <v>158700</v>
      </c>
      <c r="G16" s="154">
        <f t="shared" si="4"/>
        <v>158700</v>
      </c>
      <c r="H16" s="154">
        <v>0</v>
      </c>
      <c r="I16" s="154">
        <v>158700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2">
        <f t="shared" si="1"/>
        <v>0</v>
      </c>
      <c r="P16" s="154">
        <v>0</v>
      </c>
      <c r="Q16" s="154">
        <v>0</v>
      </c>
      <c r="R16" s="176">
        <v>0</v>
      </c>
      <c r="S16" s="151"/>
    </row>
    <row r="17" spans="1:19" s="147" customFormat="1" ht="20.25" customHeight="1">
      <c r="A17" s="255" t="s">
        <v>217</v>
      </c>
      <c r="B17" s="186"/>
      <c r="C17" s="257" t="s">
        <v>218</v>
      </c>
      <c r="D17" s="257"/>
      <c r="E17" s="152">
        <f>SUM(E18:E20)</f>
        <v>3100000</v>
      </c>
      <c r="F17" s="152">
        <f>SUM(F18:F20)</f>
        <v>3050757</v>
      </c>
      <c r="G17" s="152">
        <f aca="true" t="shared" si="5" ref="G17:R17">SUM(G19:G20)</f>
        <v>3040757</v>
      </c>
      <c r="H17" s="152">
        <f>SUM(H18:H20)</f>
        <v>942840</v>
      </c>
      <c r="I17" s="152">
        <f>SUM(I18:I20)</f>
        <v>2097917</v>
      </c>
      <c r="J17" s="152">
        <f t="shared" si="5"/>
        <v>0</v>
      </c>
      <c r="K17" s="152">
        <f>SUM(K18:K20)</f>
        <v>10000</v>
      </c>
      <c r="L17" s="152">
        <f t="shared" si="5"/>
        <v>0</v>
      </c>
      <c r="M17" s="152">
        <f t="shared" si="5"/>
        <v>0</v>
      </c>
      <c r="N17" s="152">
        <f t="shared" si="5"/>
        <v>0</v>
      </c>
      <c r="O17" s="152">
        <f t="shared" si="1"/>
        <v>49243</v>
      </c>
      <c r="P17" s="152">
        <f>SUM(P18:P20)</f>
        <v>49243</v>
      </c>
      <c r="Q17" s="152">
        <f t="shared" si="5"/>
        <v>0</v>
      </c>
      <c r="R17" s="177">
        <f t="shared" si="5"/>
        <v>0</v>
      </c>
      <c r="S17" s="150"/>
    </row>
    <row r="18" spans="1:19" s="147" customFormat="1" ht="35.25" customHeight="1">
      <c r="A18" s="268"/>
      <c r="B18" s="185" t="s">
        <v>358</v>
      </c>
      <c r="C18" s="264" t="s">
        <v>359</v>
      </c>
      <c r="D18" s="264"/>
      <c r="E18" s="154">
        <f t="shared" si="2"/>
        <v>49243</v>
      </c>
      <c r="F18" s="154">
        <f>SUM(G18+J18+K18+L18+M18+N18)</f>
        <v>0</v>
      </c>
      <c r="G18" s="154">
        <f t="shared" si="4"/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f t="shared" si="1"/>
        <v>49243</v>
      </c>
      <c r="P18" s="154">
        <v>49243</v>
      </c>
      <c r="Q18" s="152">
        <v>0</v>
      </c>
      <c r="R18" s="153"/>
      <c r="S18" s="150"/>
    </row>
    <row r="19" spans="1:19" s="146" customFormat="1" ht="34.5" customHeight="1">
      <c r="A19" s="265"/>
      <c r="B19" s="185" t="s">
        <v>219</v>
      </c>
      <c r="C19" s="264" t="s">
        <v>220</v>
      </c>
      <c r="D19" s="264"/>
      <c r="E19" s="154">
        <f t="shared" si="2"/>
        <v>2802286</v>
      </c>
      <c r="F19" s="154">
        <f>SUM(G19+K19)</f>
        <v>2802286</v>
      </c>
      <c r="G19" s="154">
        <f t="shared" si="4"/>
        <v>2792286</v>
      </c>
      <c r="H19" s="154">
        <v>942840</v>
      </c>
      <c r="I19" s="154">
        <v>1849446</v>
      </c>
      <c r="J19" s="154">
        <v>0</v>
      </c>
      <c r="K19" s="154">
        <v>10000</v>
      </c>
      <c r="L19" s="154">
        <v>0</v>
      </c>
      <c r="M19" s="154">
        <v>0</v>
      </c>
      <c r="N19" s="154">
        <v>0</v>
      </c>
      <c r="O19" s="152">
        <f t="shared" si="1"/>
        <v>0</v>
      </c>
      <c r="P19" s="154">
        <v>0</v>
      </c>
      <c r="Q19" s="154">
        <v>0</v>
      </c>
      <c r="R19" s="176">
        <v>0</v>
      </c>
      <c r="S19" s="151"/>
    </row>
    <row r="20" spans="1:19" s="146" customFormat="1" ht="37.5" customHeight="1">
      <c r="A20" s="263"/>
      <c r="B20" s="185" t="s">
        <v>223</v>
      </c>
      <c r="C20" s="264" t="s">
        <v>224</v>
      </c>
      <c r="D20" s="264"/>
      <c r="E20" s="154">
        <f t="shared" si="2"/>
        <v>248471</v>
      </c>
      <c r="F20" s="154">
        <f>SUM(G20+J20+K20+L20+M20+N20)</f>
        <v>248471</v>
      </c>
      <c r="G20" s="154">
        <f t="shared" si="4"/>
        <v>248471</v>
      </c>
      <c r="H20" s="154">
        <v>0</v>
      </c>
      <c r="I20" s="154">
        <v>248471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2">
        <f t="shared" si="1"/>
        <v>0</v>
      </c>
      <c r="P20" s="154">
        <v>0</v>
      </c>
      <c r="Q20" s="154">
        <v>0</v>
      </c>
      <c r="R20" s="176">
        <v>0</v>
      </c>
      <c r="S20" s="151"/>
    </row>
    <row r="21" spans="1:19" s="147" customFormat="1" ht="30.75" customHeight="1">
      <c r="A21" s="255" t="s">
        <v>104</v>
      </c>
      <c r="B21" s="186"/>
      <c r="C21" s="257" t="s">
        <v>225</v>
      </c>
      <c r="D21" s="257"/>
      <c r="E21" s="152">
        <f>SUM(E22)</f>
        <v>77000</v>
      </c>
      <c r="F21" s="152">
        <f aca="true" t="shared" si="6" ref="F21:R21">SUM(F22)</f>
        <v>77000</v>
      </c>
      <c r="G21" s="152">
        <f t="shared" si="6"/>
        <v>35000</v>
      </c>
      <c r="H21" s="152">
        <f t="shared" si="6"/>
        <v>9000</v>
      </c>
      <c r="I21" s="152">
        <f t="shared" si="6"/>
        <v>26000</v>
      </c>
      <c r="J21" s="152">
        <f t="shared" si="6"/>
        <v>0</v>
      </c>
      <c r="K21" s="152">
        <f t="shared" si="6"/>
        <v>0</v>
      </c>
      <c r="L21" s="152">
        <f t="shared" si="6"/>
        <v>42000</v>
      </c>
      <c r="M21" s="152">
        <f t="shared" si="6"/>
        <v>0</v>
      </c>
      <c r="N21" s="152">
        <f t="shared" si="6"/>
        <v>0</v>
      </c>
      <c r="O21" s="152">
        <f t="shared" si="1"/>
        <v>0</v>
      </c>
      <c r="P21" s="152">
        <f t="shared" si="6"/>
        <v>0</v>
      </c>
      <c r="Q21" s="152">
        <f t="shared" si="6"/>
        <v>0</v>
      </c>
      <c r="R21" s="177">
        <f t="shared" si="6"/>
        <v>0</v>
      </c>
      <c r="S21" s="150"/>
    </row>
    <row r="22" spans="1:19" s="146" customFormat="1" ht="28.5" customHeight="1">
      <c r="A22" s="263"/>
      <c r="B22" s="185" t="s">
        <v>226</v>
      </c>
      <c r="C22" s="264" t="s">
        <v>227</v>
      </c>
      <c r="D22" s="264"/>
      <c r="E22" s="154">
        <f t="shared" si="2"/>
        <v>77000</v>
      </c>
      <c r="F22" s="154">
        <f>SUM(G22+J22+K22+L22+M22+N22)</f>
        <v>77000</v>
      </c>
      <c r="G22" s="154">
        <f t="shared" si="4"/>
        <v>35000</v>
      </c>
      <c r="H22" s="154">
        <v>9000</v>
      </c>
      <c r="I22" s="154">
        <v>26000</v>
      </c>
      <c r="J22" s="154">
        <v>0</v>
      </c>
      <c r="K22" s="154">
        <v>0</v>
      </c>
      <c r="L22" s="154">
        <v>42000</v>
      </c>
      <c r="M22" s="154">
        <v>0</v>
      </c>
      <c r="N22" s="154">
        <v>0</v>
      </c>
      <c r="O22" s="152">
        <f t="shared" si="1"/>
        <v>0</v>
      </c>
      <c r="P22" s="154">
        <v>0</v>
      </c>
      <c r="Q22" s="154">
        <v>0</v>
      </c>
      <c r="R22" s="176">
        <v>0</v>
      </c>
      <c r="S22" s="151"/>
    </row>
    <row r="23" spans="1:19" s="147" customFormat="1" ht="24.75" customHeight="1">
      <c r="A23" s="255" t="s">
        <v>230</v>
      </c>
      <c r="B23" s="186"/>
      <c r="C23" s="257" t="s">
        <v>231</v>
      </c>
      <c r="D23" s="257"/>
      <c r="E23" s="152">
        <f>SUM(E24:E27)</f>
        <v>593714</v>
      </c>
      <c r="F23" s="152">
        <f aca="true" t="shared" si="7" ref="F23:R23">SUM(F24:F27)</f>
        <v>583714</v>
      </c>
      <c r="G23" s="152">
        <f t="shared" si="7"/>
        <v>581714</v>
      </c>
      <c r="H23" s="152">
        <f t="shared" si="7"/>
        <v>248657</v>
      </c>
      <c r="I23" s="152">
        <f t="shared" si="7"/>
        <v>333057</v>
      </c>
      <c r="J23" s="152">
        <f t="shared" si="7"/>
        <v>0</v>
      </c>
      <c r="K23" s="152">
        <f t="shared" si="7"/>
        <v>2000</v>
      </c>
      <c r="L23" s="152">
        <f t="shared" si="7"/>
        <v>0</v>
      </c>
      <c r="M23" s="152">
        <f t="shared" si="7"/>
        <v>0</v>
      </c>
      <c r="N23" s="152">
        <f t="shared" si="7"/>
        <v>0</v>
      </c>
      <c r="O23" s="152">
        <f t="shared" si="1"/>
        <v>10000</v>
      </c>
      <c r="P23" s="152">
        <f t="shared" si="7"/>
        <v>10000</v>
      </c>
      <c r="Q23" s="152">
        <f t="shared" si="7"/>
        <v>0</v>
      </c>
      <c r="R23" s="178">
        <f t="shared" si="7"/>
        <v>0</v>
      </c>
      <c r="S23" s="150"/>
    </row>
    <row r="24" spans="1:19" s="147" customFormat="1" ht="37.5" customHeight="1">
      <c r="A24" s="268"/>
      <c r="B24" s="185" t="s">
        <v>360</v>
      </c>
      <c r="C24" s="264" t="s">
        <v>361</v>
      </c>
      <c r="D24" s="264"/>
      <c r="E24" s="154">
        <f t="shared" si="2"/>
        <v>100000</v>
      </c>
      <c r="F24" s="154">
        <f>SUM(G24+J24+K24+L24+M24+N24)</f>
        <v>90000</v>
      </c>
      <c r="G24" s="154">
        <f t="shared" si="4"/>
        <v>88000</v>
      </c>
      <c r="H24" s="154">
        <v>20000</v>
      </c>
      <c r="I24" s="154">
        <v>68000</v>
      </c>
      <c r="J24" s="154">
        <v>0</v>
      </c>
      <c r="K24" s="154">
        <v>2000</v>
      </c>
      <c r="L24" s="154">
        <v>0</v>
      </c>
      <c r="M24" s="154">
        <v>0</v>
      </c>
      <c r="N24" s="154">
        <v>0</v>
      </c>
      <c r="O24" s="152">
        <f t="shared" si="1"/>
        <v>10000</v>
      </c>
      <c r="P24" s="154">
        <v>10000</v>
      </c>
      <c r="Q24" s="154">
        <v>0</v>
      </c>
      <c r="R24" s="153">
        <v>0</v>
      </c>
      <c r="S24" s="150"/>
    </row>
    <row r="25" spans="1:19" s="146" customFormat="1" ht="46.5" customHeight="1">
      <c r="A25" s="265"/>
      <c r="B25" s="185" t="s">
        <v>232</v>
      </c>
      <c r="C25" s="264" t="s">
        <v>233</v>
      </c>
      <c r="D25" s="264"/>
      <c r="E25" s="154">
        <f t="shared" si="2"/>
        <v>229714</v>
      </c>
      <c r="F25" s="154">
        <f>SUM(G25+J25+K25+L25+M25+N25)</f>
        <v>229714</v>
      </c>
      <c r="G25" s="154">
        <f t="shared" si="4"/>
        <v>229714</v>
      </c>
      <c r="H25" s="154">
        <v>4000</v>
      </c>
      <c r="I25" s="154">
        <v>225714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2">
        <f t="shared" si="1"/>
        <v>0</v>
      </c>
      <c r="P25" s="154">
        <v>0</v>
      </c>
      <c r="Q25" s="154">
        <v>0</v>
      </c>
      <c r="R25" s="176">
        <v>0</v>
      </c>
      <c r="S25" s="151"/>
    </row>
    <row r="26" spans="1:19" s="146" customFormat="1" ht="42" customHeight="1">
      <c r="A26" s="265"/>
      <c r="B26" s="185" t="s">
        <v>234</v>
      </c>
      <c r="C26" s="264" t="s">
        <v>235</v>
      </c>
      <c r="D26" s="264"/>
      <c r="E26" s="154">
        <f t="shared" si="2"/>
        <v>5000</v>
      </c>
      <c r="F26" s="154">
        <f>SUM(G26+J26+K26+L26+M26+N26)</f>
        <v>5000</v>
      </c>
      <c r="G26" s="154">
        <f t="shared" si="4"/>
        <v>5000</v>
      </c>
      <c r="H26" s="154">
        <v>0</v>
      </c>
      <c r="I26" s="154">
        <v>5000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2">
        <f t="shared" si="1"/>
        <v>0</v>
      </c>
      <c r="P26" s="154">
        <v>0</v>
      </c>
      <c r="Q26" s="154">
        <v>0</v>
      </c>
      <c r="R26" s="176">
        <v>0</v>
      </c>
      <c r="S26" s="151"/>
    </row>
    <row r="27" spans="1:19" s="146" customFormat="1" ht="29.25" customHeight="1">
      <c r="A27" s="265"/>
      <c r="B27" s="185" t="s">
        <v>236</v>
      </c>
      <c r="C27" s="264" t="s">
        <v>237</v>
      </c>
      <c r="D27" s="264"/>
      <c r="E27" s="154">
        <f t="shared" si="2"/>
        <v>259000</v>
      </c>
      <c r="F27" s="154">
        <f>SUM(G27+J27+K27+L27+M27+N27)</f>
        <v>259000</v>
      </c>
      <c r="G27" s="154">
        <f t="shared" si="4"/>
        <v>259000</v>
      </c>
      <c r="H27" s="154">
        <v>224657</v>
      </c>
      <c r="I27" s="154">
        <v>34343</v>
      </c>
      <c r="J27" s="154">
        <v>0</v>
      </c>
      <c r="K27" s="154">
        <v>0</v>
      </c>
      <c r="L27" s="154">
        <v>0</v>
      </c>
      <c r="M27" s="154">
        <v>0</v>
      </c>
      <c r="N27" s="154"/>
      <c r="O27" s="152">
        <f t="shared" si="1"/>
        <v>0</v>
      </c>
      <c r="P27" s="154">
        <v>0</v>
      </c>
      <c r="Q27" s="154">
        <v>0</v>
      </c>
      <c r="R27" s="176">
        <v>0</v>
      </c>
      <c r="S27" s="151"/>
    </row>
    <row r="28" spans="1:19" s="147" customFormat="1" ht="25.5" customHeight="1">
      <c r="A28" s="255" t="s">
        <v>315</v>
      </c>
      <c r="B28" s="186"/>
      <c r="C28" s="257" t="s">
        <v>316</v>
      </c>
      <c r="D28" s="257"/>
      <c r="E28" s="152">
        <f>SUM(E29)</f>
        <v>1224551</v>
      </c>
      <c r="F28" s="152">
        <f aca="true" t="shared" si="8" ref="F28:R28">SUM(F29)</f>
        <v>0</v>
      </c>
      <c r="G28" s="152">
        <f t="shared" si="8"/>
        <v>0</v>
      </c>
      <c r="H28" s="152">
        <f t="shared" si="8"/>
        <v>0</v>
      </c>
      <c r="I28" s="152">
        <f t="shared" si="8"/>
        <v>0</v>
      </c>
      <c r="J28" s="152">
        <f t="shared" si="8"/>
        <v>0</v>
      </c>
      <c r="K28" s="152">
        <f t="shared" si="8"/>
        <v>0</v>
      </c>
      <c r="L28" s="152">
        <f t="shared" si="8"/>
        <v>0</v>
      </c>
      <c r="M28" s="152">
        <f t="shared" si="8"/>
        <v>0</v>
      </c>
      <c r="N28" s="152">
        <f t="shared" si="8"/>
        <v>0</v>
      </c>
      <c r="O28" s="152">
        <f t="shared" si="1"/>
        <v>1224551</v>
      </c>
      <c r="P28" s="152">
        <f t="shared" si="8"/>
        <v>1224551</v>
      </c>
      <c r="Q28" s="152">
        <f t="shared" si="8"/>
        <v>1224551</v>
      </c>
      <c r="R28" s="177">
        <f t="shared" si="8"/>
        <v>0</v>
      </c>
      <c r="S28" s="150"/>
    </row>
    <row r="29" spans="1:19" s="146" customFormat="1" ht="35.25" customHeight="1">
      <c r="A29" s="263"/>
      <c r="B29" s="185" t="s">
        <v>317</v>
      </c>
      <c r="C29" s="264" t="s">
        <v>259</v>
      </c>
      <c r="D29" s="264"/>
      <c r="E29" s="154">
        <f t="shared" si="2"/>
        <v>1224551</v>
      </c>
      <c r="F29" s="154">
        <f>SUM(G29+J29+K29+L29+M29+N29)</f>
        <v>0</v>
      </c>
      <c r="G29" s="154">
        <f t="shared" si="4"/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2">
        <f t="shared" si="1"/>
        <v>1224551</v>
      </c>
      <c r="P29" s="154">
        <v>1224551</v>
      </c>
      <c r="Q29" s="154">
        <f>P29</f>
        <v>1224551</v>
      </c>
      <c r="R29" s="176">
        <v>0</v>
      </c>
      <c r="S29" s="151"/>
    </row>
    <row r="30" spans="1:19" s="147" customFormat="1" ht="23.25" customHeight="1">
      <c r="A30" s="255" t="s">
        <v>238</v>
      </c>
      <c r="B30" s="186"/>
      <c r="C30" s="257" t="s">
        <v>239</v>
      </c>
      <c r="D30" s="257"/>
      <c r="E30" s="152">
        <f>SUM(E31:E36)</f>
        <v>6693586</v>
      </c>
      <c r="F30" s="152">
        <f aca="true" t="shared" si="9" ref="F30:R30">SUM(F31:F36)</f>
        <v>6673586</v>
      </c>
      <c r="G30" s="152">
        <f t="shared" si="9"/>
        <v>6393746</v>
      </c>
      <c r="H30" s="152">
        <f t="shared" si="9"/>
        <v>4472086</v>
      </c>
      <c r="I30" s="152">
        <f t="shared" si="9"/>
        <v>1921660</v>
      </c>
      <c r="J30" s="152">
        <f>SUM(J31+J32+J33+J34+J35+J36)</f>
        <v>0</v>
      </c>
      <c r="K30" s="152">
        <f>SUM(K31+K32+K33+K34+K35+K36)</f>
        <v>279840</v>
      </c>
      <c r="L30" s="152">
        <f t="shared" si="9"/>
        <v>0</v>
      </c>
      <c r="M30" s="152">
        <f t="shared" si="9"/>
        <v>0</v>
      </c>
      <c r="N30" s="152">
        <f t="shared" si="9"/>
        <v>0</v>
      </c>
      <c r="O30" s="152">
        <f t="shared" si="1"/>
        <v>20000</v>
      </c>
      <c r="P30" s="152">
        <f t="shared" si="9"/>
        <v>20000</v>
      </c>
      <c r="Q30" s="152">
        <f t="shared" si="9"/>
        <v>0</v>
      </c>
      <c r="R30" s="177">
        <f t="shared" si="9"/>
        <v>0</v>
      </c>
      <c r="S30" s="150"/>
    </row>
    <row r="31" spans="1:19" s="146" customFormat="1" ht="28.5" customHeight="1">
      <c r="A31" s="265"/>
      <c r="B31" s="185" t="s">
        <v>240</v>
      </c>
      <c r="C31" s="264" t="s">
        <v>241</v>
      </c>
      <c r="D31" s="264"/>
      <c r="E31" s="154">
        <f t="shared" si="2"/>
        <v>146086</v>
      </c>
      <c r="F31" s="154">
        <f aca="true" t="shared" si="10" ref="F31:F36">SUM(G31+J31+K31+L31+M31+N31)</f>
        <v>146086</v>
      </c>
      <c r="G31" s="154">
        <f t="shared" si="4"/>
        <v>146086</v>
      </c>
      <c r="H31" s="154">
        <v>146086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2">
        <f t="shared" si="1"/>
        <v>0</v>
      </c>
      <c r="P31" s="154">
        <v>0</v>
      </c>
      <c r="Q31" s="154">
        <v>0</v>
      </c>
      <c r="R31" s="176">
        <v>0</v>
      </c>
      <c r="S31" s="151"/>
    </row>
    <row r="32" spans="1:19" s="146" customFormat="1" ht="26.25" customHeight="1">
      <c r="A32" s="265"/>
      <c r="B32" s="185" t="s">
        <v>362</v>
      </c>
      <c r="C32" s="264" t="s">
        <v>363</v>
      </c>
      <c r="D32" s="264"/>
      <c r="E32" s="154">
        <f t="shared" si="2"/>
        <v>275000</v>
      </c>
      <c r="F32" s="154">
        <f t="shared" si="10"/>
        <v>275000</v>
      </c>
      <c r="G32" s="154">
        <f t="shared" si="4"/>
        <v>20000</v>
      </c>
      <c r="H32" s="154"/>
      <c r="I32" s="154">
        <v>20000</v>
      </c>
      <c r="J32" s="154">
        <v>0</v>
      </c>
      <c r="K32" s="154">
        <v>255000</v>
      </c>
      <c r="L32" s="154">
        <v>0</v>
      </c>
      <c r="M32" s="154">
        <v>0</v>
      </c>
      <c r="N32" s="154">
        <v>0</v>
      </c>
      <c r="O32" s="152">
        <f t="shared" si="1"/>
        <v>0</v>
      </c>
      <c r="P32" s="154">
        <v>0</v>
      </c>
      <c r="Q32" s="154">
        <v>0</v>
      </c>
      <c r="R32" s="176">
        <v>0</v>
      </c>
      <c r="S32" s="151"/>
    </row>
    <row r="33" spans="1:19" s="146" customFormat="1" ht="29.25" customHeight="1">
      <c r="A33" s="265"/>
      <c r="B33" s="185" t="s">
        <v>242</v>
      </c>
      <c r="C33" s="264" t="s">
        <v>243</v>
      </c>
      <c r="D33" s="264"/>
      <c r="E33" s="154">
        <f t="shared" si="2"/>
        <v>6001000</v>
      </c>
      <c r="F33" s="154">
        <f t="shared" si="10"/>
        <v>5981000</v>
      </c>
      <c r="G33" s="154">
        <f t="shared" si="4"/>
        <v>5979000</v>
      </c>
      <c r="H33" s="154">
        <v>4279000</v>
      </c>
      <c r="I33" s="154">
        <v>1700000</v>
      </c>
      <c r="J33" s="154">
        <v>0</v>
      </c>
      <c r="K33" s="154">
        <v>2000</v>
      </c>
      <c r="L33" s="154">
        <v>0</v>
      </c>
      <c r="M33" s="154">
        <v>0</v>
      </c>
      <c r="N33" s="154">
        <v>0</v>
      </c>
      <c r="O33" s="152">
        <f t="shared" si="1"/>
        <v>20000</v>
      </c>
      <c r="P33" s="154">
        <v>20000</v>
      </c>
      <c r="Q33" s="154">
        <v>0</v>
      </c>
      <c r="R33" s="176">
        <v>0</v>
      </c>
      <c r="S33" s="151"/>
    </row>
    <row r="34" spans="1:19" s="146" customFormat="1" ht="27.75" customHeight="1">
      <c r="A34" s="265"/>
      <c r="B34" s="185" t="s">
        <v>248</v>
      </c>
      <c r="C34" s="264" t="s">
        <v>249</v>
      </c>
      <c r="D34" s="264"/>
      <c r="E34" s="154">
        <f t="shared" si="2"/>
        <v>42000</v>
      </c>
      <c r="F34" s="154">
        <f t="shared" si="10"/>
        <v>42000</v>
      </c>
      <c r="G34" s="154">
        <f t="shared" si="4"/>
        <v>26160</v>
      </c>
      <c r="H34" s="154">
        <v>18000</v>
      </c>
      <c r="I34" s="154">
        <v>8160</v>
      </c>
      <c r="J34" s="154">
        <v>0</v>
      </c>
      <c r="K34" s="154">
        <v>15840</v>
      </c>
      <c r="L34" s="154">
        <v>0</v>
      </c>
      <c r="M34" s="154">
        <v>0</v>
      </c>
      <c r="N34" s="154">
        <v>0</v>
      </c>
      <c r="O34" s="152">
        <f t="shared" si="1"/>
        <v>0</v>
      </c>
      <c r="P34" s="154">
        <v>0</v>
      </c>
      <c r="Q34" s="154">
        <v>0</v>
      </c>
      <c r="R34" s="176">
        <v>0</v>
      </c>
      <c r="S34" s="151"/>
    </row>
    <row r="35" spans="1:19" s="146" customFormat="1" ht="36" customHeight="1">
      <c r="A35" s="265"/>
      <c r="B35" s="185" t="s">
        <v>364</v>
      </c>
      <c r="C35" s="264" t="s">
        <v>365</v>
      </c>
      <c r="D35" s="264"/>
      <c r="E35" s="154">
        <f t="shared" si="2"/>
        <v>59500</v>
      </c>
      <c r="F35" s="154">
        <f t="shared" si="10"/>
        <v>59500</v>
      </c>
      <c r="G35" s="154">
        <f t="shared" si="4"/>
        <v>55500</v>
      </c>
      <c r="H35" s="154">
        <v>4000</v>
      </c>
      <c r="I35" s="154">
        <v>51500</v>
      </c>
      <c r="J35" s="154">
        <v>0</v>
      </c>
      <c r="K35" s="154">
        <v>4000</v>
      </c>
      <c r="L35" s="154">
        <v>0</v>
      </c>
      <c r="M35" s="154">
        <v>0</v>
      </c>
      <c r="N35" s="154">
        <v>0</v>
      </c>
      <c r="O35" s="152">
        <f t="shared" si="1"/>
        <v>0</v>
      </c>
      <c r="P35" s="154">
        <v>0</v>
      </c>
      <c r="Q35" s="154">
        <v>0</v>
      </c>
      <c r="R35" s="176">
        <v>0</v>
      </c>
      <c r="S35" s="151"/>
    </row>
    <row r="36" spans="1:19" s="146" customFormat="1" ht="24.75" customHeight="1">
      <c r="A36" s="263"/>
      <c r="B36" s="185" t="s">
        <v>366</v>
      </c>
      <c r="C36" s="264" t="s">
        <v>259</v>
      </c>
      <c r="D36" s="264"/>
      <c r="E36" s="154">
        <f t="shared" si="2"/>
        <v>170000</v>
      </c>
      <c r="F36" s="154">
        <f t="shared" si="10"/>
        <v>170000</v>
      </c>
      <c r="G36" s="154">
        <f t="shared" si="4"/>
        <v>167000</v>
      </c>
      <c r="H36" s="154">
        <v>25000</v>
      </c>
      <c r="I36" s="154">
        <v>142000</v>
      </c>
      <c r="J36" s="154">
        <v>0</v>
      </c>
      <c r="K36" s="154">
        <v>3000</v>
      </c>
      <c r="L36" s="154">
        <v>0</v>
      </c>
      <c r="M36" s="154">
        <v>0</v>
      </c>
      <c r="N36" s="154">
        <v>0</v>
      </c>
      <c r="O36" s="152">
        <f t="shared" si="1"/>
        <v>0</v>
      </c>
      <c r="P36" s="154">
        <v>0</v>
      </c>
      <c r="Q36" s="154">
        <v>0</v>
      </c>
      <c r="R36" s="176">
        <v>0</v>
      </c>
      <c r="S36" s="151"/>
    </row>
    <row r="37" spans="1:19" s="147" customFormat="1" ht="41.25" customHeight="1">
      <c r="A37" s="255" t="s">
        <v>255</v>
      </c>
      <c r="B37" s="186"/>
      <c r="C37" s="257" t="s">
        <v>256</v>
      </c>
      <c r="D37" s="257"/>
      <c r="E37" s="152">
        <f aca="true" t="shared" si="11" ref="E37:J37">SUM(E38:E40)</f>
        <v>3138000</v>
      </c>
      <c r="F37" s="152">
        <f t="shared" si="11"/>
        <v>3138000</v>
      </c>
      <c r="G37" s="152">
        <f t="shared" si="11"/>
        <v>2943000</v>
      </c>
      <c r="H37" s="152">
        <f t="shared" si="11"/>
        <v>2749000</v>
      </c>
      <c r="I37" s="152">
        <f t="shared" si="11"/>
        <v>194000</v>
      </c>
      <c r="J37" s="152">
        <f t="shared" si="11"/>
        <v>5000</v>
      </c>
      <c r="K37" s="152">
        <f>SUM(K38+K39+K40)</f>
        <v>190000</v>
      </c>
      <c r="L37" s="152">
        <f aca="true" t="shared" si="12" ref="L37:R37">SUM(L38:L40)</f>
        <v>0</v>
      </c>
      <c r="M37" s="152">
        <f t="shared" si="12"/>
        <v>0</v>
      </c>
      <c r="N37" s="152">
        <f t="shared" si="12"/>
        <v>0</v>
      </c>
      <c r="O37" s="152">
        <f t="shared" si="1"/>
        <v>0</v>
      </c>
      <c r="P37" s="152">
        <f t="shared" si="12"/>
        <v>0</v>
      </c>
      <c r="Q37" s="152">
        <f t="shared" si="12"/>
        <v>0</v>
      </c>
      <c r="R37" s="177">
        <f t="shared" si="12"/>
        <v>0</v>
      </c>
      <c r="S37" s="150"/>
    </row>
    <row r="38" spans="1:19" s="146" customFormat="1" ht="36" customHeight="1">
      <c r="A38" s="265"/>
      <c r="B38" s="185" t="s">
        <v>257</v>
      </c>
      <c r="C38" s="264" t="s">
        <v>258</v>
      </c>
      <c r="D38" s="264"/>
      <c r="E38" s="154">
        <f>SUM(F38+O38)</f>
        <v>3106000</v>
      </c>
      <c r="F38" s="154">
        <f>SUM(G38+J38+K38+L38+M38+N38)</f>
        <v>3106000</v>
      </c>
      <c r="G38" s="154">
        <f>SUM(H38:I38)</f>
        <v>2919000</v>
      </c>
      <c r="H38" s="154">
        <v>2746000</v>
      </c>
      <c r="I38" s="154">
        <v>173000</v>
      </c>
      <c r="J38" s="154">
        <v>0</v>
      </c>
      <c r="K38" s="154">
        <v>187000</v>
      </c>
      <c r="L38" s="154">
        <v>0</v>
      </c>
      <c r="M38" s="154">
        <v>0</v>
      </c>
      <c r="N38" s="154">
        <v>0</v>
      </c>
      <c r="O38" s="152">
        <f t="shared" si="1"/>
        <v>0</v>
      </c>
      <c r="P38" s="154">
        <v>0</v>
      </c>
      <c r="Q38" s="154">
        <v>0</v>
      </c>
      <c r="R38" s="176">
        <v>0</v>
      </c>
      <c r="S38" s="151"/>
    </row>
    <row r="39" spans="1:19" s="146" customFormat="1" ht="20.25" customHeight="1">
      <c r="A39" s="265"/>
      <c r="B39" s="185" t="s">
        <v>367</v>
      </c>
      <c r="C39" s="264" t="s">
        <v>368</v>
      </c>
      <c r="D39" s="264"/>
      <c r="E39" s="154">
        <f>SUM(F39+O39)</f>
        <v>20000</v>
      </c>
      <c r="F39" s="154">
        <f>SUM(G39+J39+K39+L39+M39+N39)</f>
        <v>20000</v>
      </c>
      <c r="G39" s="154">
        <f>SUM(H39:I39)</f>
        <v>18000</v>
      </c>
      <c r="H39" s="154">
        <v>2000</v>
      </c>
      <c r="I39" s="154">
        <v>16000</v>
      </c>
      <c r="J39" s="154">
        <v>0</v>
      </c>
      <c r="K39" s="154">
        <v>2000</v>
      </c>
      <c r="L39" s="154">
        <v>0</v>
      </c>
      <c r="M39" s="154">
        <v>0</v>
      </c>
      <c r="N39" s="154">
        <v>0</v>
      </c>
      <c r="O39" s="152">
        <f t="shared" si="1"/>
        <v>0</v>
      </c>
      <c r="P39" s="154">
        <v>0</v>
      </c>
      <c r="Q39" s="154">
        <v>0</v>
      </c>
      <c r="R39" s="176">
        <v>0</v>
      </c>
      <c r="S39" s="151"/>
    </row>
    <row r="40" spans="1:19" s="146" customFormat="1" ht="22.5" customHeight="1">
      <c r="A40" s="265"/>
      <c r="B40" s="185" t="s">
        <v>369</v>
      </c>
      <c r="C40" s="264" t="s">
        <v>259</v>
      </c>
      <c r="D40" s="264"/>
      <c r="E40" s="154">
        <f>SUM(F40+O40)</f>
        <v>12000</v>
      </c>
      <c r="F40" s="154">
        <f>SUM(G40+J40+K40+L40+M40+N40)</f>
        <v>12000</v>
      </c>
      <c r="G40" s="154">
        <f>SUM(H40:I40)</f>
        <v>6000</v>
      </c>
      <c r="H40" s="154">
        <v>1000</v>
      </c>
      <c r="I40" s="154">
        <v>5000</v>
      </c>
      <c r="J40" s="154">
        <v>5000</v>
      </c>
      <c r="K40" s="154">
        <v>1000</v>
      </c>
      <c r="L40" s="154">
        <v>0</v>
      </c>
      <c r="M40" s="154">
        <v>0</v>
      </c>
      <c r="N40" s="154">
        <v>0</v>
      </c>
      <c r="O40" s="152">
        <f t="shared" si="1"/>
        <v>0</v>
      </c>
      <c r="P40" s="154">
        <v>0</v>
      </c>
      <c r="Q40" s="154">
        <v>0</v>
      </c>
      <c r="R40" s="176">
        <v>0</v>
      </c>
      <c r="S40" s="151"/>
    </row>
    <row r="41" spans="1:19" s="147" customFormat="1" ht="24" customHeight="1">
      <c r="A41" s="266" t="s">
        <v>370</v>
      </c>
      <c r="B41" s="186"/>
      <c r="C41" s="257" t="s">
        <v>371</v>
      </c>
      <c r="D41" s="257"/>
      <c r="E41" s="152">
        <f>SUM(E42)</f>
        <v>96000</v>
      </c>
      <c r="F41" s="152">
        <f aca="true" t="shared" si="13" ref="F41:R41">SUM(F42)</f>
        <v>96000</v>
      </c>
      <c r="G41" s="152">
        <f t="shared" si="13"/>
        <v>0</v>
      </c>
      <c r="H41" s="152">
        <f t="shared" si="13"/>
        <v>0</v>
      </c>
      <c r="I41" s="152">
        <f t="shared" si="13"/>
        <v>0</v>
      </c>
      <c r="J41" s="152">
        <f t="shared" si="13"/>
        <v>0</v>
      </c>
      <c r="K41" s="152">
        <f t="shared" si="13"/>
        <v>0</v>
      </c>
      <c r="L41" s="152">
        <f t="shared" si="13"/>
        <v>0</v>
      </c>
      <c r="M41" s="152">
        <f t="shared" si="13"/>
        <v>0</v>
      </c>
      <c r="N41" s="152">
        <f t="shared" si="13"/>
        <v>96000</v>
      </c>
      <c r="O41" s="152">
        <f t="shared" si="1"/>
        <v>0</v>
      </c>
      <c r="P41" s="152">
        <f t="shared" si="13"/>
        <v>0</v>
      </c>
      <c r="Q41" s="152">
        <f t="shared" si="13"/>
        <v>0</v>
      </c>
      <c r="R41" s="177">
        <f t="shared" si="13"/>
        <v>0</v>
      </c>
      <c r="S41" s="150"/>
    </row>
    <row r="42" spans="1:19" s="146" customFormat="1" ht="47.25" customHeight="1">
      <c r="A42" s="265"/>
      <c r="B42" s="185" t="s">
        <v>372</v>
      </c>
      <c r="C42" s="264" t="s">
        <v>373</v>
      </c>
      <c r="D42" s="264"/>
      <c r="E42" s="154">
        <f>SUM(F42+O42)</f>
        <v>96000</v>
      </c>
      <c r="F42" s="154">
        <f>SUM(G42+J42+K42+L42+M42+N42)</f>
        <v>96000</v>
      </c>
      <c r="G42" s="154">
        <f>SUM(H42:I42)</f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>
        <v>0</v>
      </c>
      <c r="N42" s="154">
        <v>96000</v>
      </c>
      <c r="O42" s="152">
        <f t="shared" si="1"/>
        <v>0</v>
      </c>
      <c r="P42" s="154">
        <v>0</v>
      </c>
      <c r="Q42" s="154">
        <v>0</v>
      </c>
      <c r="R42" s="179">
        <v>0</v>
      </c>
      <c r="S42" s="151"/>
    </row>
    <row r="43" spans="1:19" s="146" customFormat="1" ht="24" customHeight="1">
      <c r="A43" s="171">
        <v>758</v>
      </c>
      <c r="B43" s="186"/>
      <c r="C43" s="257" t="s">
        <v>265</v>
      </c>
      <c r="D43" s="267"/>
      <c r="E43" s="152">
        <f>E44</f>
        <v>794055</v>
      </c>
      <c r="F43" s="152">
        <f>F44</f>
        <v>794055</v>
      </c>
      <c r="G43" s="152">
        <f>G44</f>
        <v>794055</v>
      </c>
      <c r="H43" s="152">
        <f>H44</f>
        <v>0</v>
      </c>
      <c r="I43" s="152">
        <f>I44</f>
        <v>794055</v>
      </c>
      <c r="J43" s="152">
        <f aca="true" t="shared" si="14" ref="J43:R43">J44</f>
        <v>0</v>
      </c>
      <c r="K43" s="152">
        <f t="shared" si="14"/>
        <v>0</v>
      </c>
      <c r="L43" s="152">
        <f t="shared" si="14"/>
        <v>0</v>
      </c>
      <c r="M43" s="152">
        <f t="shared" si="14"/>
        <v>0</v>
      </c>
      <c r="N43" s="152">
        <f t="shared" si="14"/>
        <v>0</v>
      </c>
      <c r="O43" s="152">
        <f t="shared" si="1"/>
        <v>0</v>
      </c>
      <c r="P43" s="152">
        <f t="shared" si="14"/>
        <v>0</v>
      </c>
      <c r="Q43" s="152">
        <f t="shared" si="14"/>
        <v>0</v>
      </c>
      <c r="R43" s="177">
        <f t="shared" si="14"/>
        <v>0</v>
      </c>
      <c r="S43" s="151"/>
    </row>
    <row r="44" spans="1:19" s="146" customFormat="1" ht="22.5" customHeight="1">
      <c r="A44" s="172"/>
      <c r="B44" s="185" t="s">
        <v>374</v>
      </c>
      <c r="C44" s="264" t="s">
        <v>375</v>
      </c>
      <c r="D44" s="267"/>
      <c r="E44" s="154">
        <f>SUM(F44+O44)</f>
        <v>794055</v>
      </c>
      <c r="F44" s="154">
        <f>SUM(G44+J44+K44+L44+M44+N44)</f>
        <v>794055</v>
      </c>
      <c r="G44" s="154">
        <f>SUM(H44:I44)</f>
        <v>794055</v>
      </c>
      <c r="H44" s="154">
        <v>0</v>
      </c>
      <c r="I44" s="154">
        <v>794055</v>
      </c>
      <c r="J44" s="154">
        <v>0</v>
      </c>
      <c r="K44" s="154">
        <v>0</v>
      </c>
      <c r="L44" s="154">
        <v>0</v>
      </c>
      <c r="M44" s="154">
        <v>0</v>
      </c>
      <c r="N44" s="154">
        <v>0</v>
      </c>
      <c r="O44" s="152">
        <f t="shared" si="1"/>
        <v>0</v>
      </c>
      <c r="P44" s="154">
        <v>0</v>
      </c>
      <c r="Q44" s="154">
        <v>0</v>
      </c>
      <c r="R44" s="176">
        <v>0</v>
      </c>
      <c r="S44" s="151"/>
    </row>
    <row r="45" spans="1:19" s="147" customFormat="1" ht="33" customHeight="1">
      <c r="A45" s="173" t="s">
        <v>275</v>
      </c>
      <c r="B45" s="186"/>
      <c r="C45" s="257" t="s">
        <v>276</v>
      </c>
      <c r="D45" s="257"/>
      <c r="E45" s="152">
        <f>SUM(E46:E53)</f>
        <v>17546183</v>
      </c>
      <c r="F45" s="152">
        <f aca="true" t="shared" si="15" ref="F45:R45">SUM(F46:F53)</f>
        <v>14632071</v>
      </c>
      <c r="G45" s="152">
        <f t="shared" si="15"/>
        <v>12716016</v>
      </c>
      <c r="H45" s="152">
        <f t="shared" si="15"/>
        <v>10947502</v>
      </c>
      <c r="I45" s="152">
        <f t="shared" si="15"/>
        <v>1768514</v>
      </c>
      <c r="J45" s="152">
        <f t="shared" si="15"/>
        <v>1240000</v>
      </c>
      <c r="K45" s="152">
        <f t="shared" si="15"/>
        <v>269585</v>
      </c>
      <c r="L45" s="152">
        <f t="shared" si="15"/>
        <v>406470</v>
      </c>
      <c r="M45" s="152">
        <f t="shared" si="15"/>
        <v>0</v>
      </c>
      <c r="N45" s="152">
        <f t="shared" si="15"/>
        <v>0</v>
      </c>
      <c r="O45" s="152">
        <f t="shared" si="1"/>
        <v>2914112</v>
      </c>
      <c r="P45" s="152">
        <f t="shared" si="15"/>
        <v>2914112</v>
      </c>
      <c r="Q45" s="152">
        <f t="shared" si="15"/>
        <v>2914112</v>
      </c>
      <c r="R45" s="180">
        <f t="shared" si="15"/>
        <v>0</v>
      </c>
      <c r="S45" s="150"/>
    </row>
    <row r="46" spans="1:19" s="146" customFormat="1" ht="27.75" customHeight="1">
      <c r="A46" s="174"/>
      <c r="B46" s="185" t="s">
        <v>376</v>
      </c>
      <c r="C46" s="264" t="s">
        <v>377</v>
      </c>
      <c r="D46" s="264"/>
      <c r="E46" s="154">
        <f>SUM(F46+O46)</f>
        <v>608214</v>
      </c>
      <c r="F46" s="154">
        <f>SUM(K46+G46)</f>
        <v>608214</v>
      </c>
      <c r="G46" s="154">
        <f>SUM(H46:I46)</f>
        <v>572329</v>
      </c>
      <c r="H46" s="154">
        <v>504629</v>
      </c>
      <c r="I46" s="154">
        <v>67700</v>
      </c>
      <c r="J46" s="154">
        <v>0</v>
      </c>
      <c r="K46" s="154">
        <v>35885</v>
      </c>
      <c r="L46" s="154">
        <v>0</v>
      </c>
      <c r="M46" s="154">
        <v>0</v>
      </c>
      <c r="N46" s="154">
        <v>0</v>
      </c>
      <c r="O46" s="152">
        <f t="shared" si="1"/>
        <v>0</v>
      </c>
      <c r="P46" s="154">
        <v>0</v>
      </c>
      <c r="Q46" s="154">
        <v>0</v>
      </c>
      <c r="R46" s="176">
        <v>0</v>
      </c>
      <c r="S46" s="151"/>
    </row>
    <row r="47" spans="1:19" s="146" customFormat="1" ht="24" customHeight="1">
      <c r="A47" s="174"/>
      <c r="B47" s="185" t="s">
        <v>378</v>
      </c>
      <c r="C47" s="264" t="s">
        <v>379</v>
      </c>
      <c r="D47" s="264"/>
      <c r="E47" s="154">
        <f aca="true" t="shared" si="16" ref="E47:E83">SUM(F47+O47)</f>
        <v>906440</v>
      </c>
      <c r="F47" s="154">
        <f aca="true" t="shared" si="17" ref="F47:F55">SUM(K47+G47)</f>
        <v>906440</v>
      </c>
      <c r="G47" s="154">
        <f aca="true" t="shared" si="18" ref="G47:G56">SUM(H47:I47)</f>
        <v>854740</v>
      </c>
      <c r="H47" s="154">
        <v>783340</v>
      </c>
      <c r="I47" s="154">
        <v>71400</v>
      </c>
      <c r="J47" s="154">
        <v>0</v>
      </c>
      <c r="K47" s="154">
        <v>51700</v>
      </c>
      <c r="L47" s="154">
        <v>0</v>
      </c>
      <c r="M47" s="154">
        <v>0</v>
      </c>
      <c r="N47" s="154">
        <v>0</v>
      </c>
      <c r="O47" s="152">
        <f t="shared" si="1"/>
        <v>0</v>
      </c>
      <c r="P47" s="154">
        <v>0</v>
      </c>
      <c r="Q47" s="154">
        <v>0</v>
      </c>
      <c r="R47" s="176">
        <v>0</v>
      </c>
      <c r="S47" s="151"/>
    </row>
    <row r="48" spans="1:19" s="146" customFormat="1" ht="22.5" customHeight="1">
      <c r="A48" s="174"/>
      <c r="B48" s="185" t="s">
        <v>380</v>
      </c>
      <c r="C48" s="264" t="s">
        <v>381</v>
      </c>
      <c r="D48" s="264"/>
      <c r="E48" s="154">
        <f t="shared" si="16"/>
        <v>4277712</v>
      </c>
      <c r="F48" s="154">
        <f>SUM(K48+G48+J48)</f>
        <v>4277712</v>
      </c>
      <c r="G48" s="154">
        <f t="shared" si="18"/>
        <v>3926712</v>
      </c>
      <c r="H48" s="154">
        <v>3568228</v>
      </c>
      <c r="I48" s="154">
        <v>358484</v>
      </c>
      <c r="J48" s="154">
        <v>320000</v>
      </c>
      <c r="K48" s="154">
        <v>31000</v>
      </c>
      <c r="L48" s="154">
        <v>0</v>
      </c>
      <c r="M48" s="154">
        <v>0</v>
      </c>
      <c r="N48" s="154">
        <v>0</v>
      </c>
      <c r="O48" s="152">
        <f t="shared" si="1"/>
        <v>0</v>
      </c>
      <c r="P48" s="154">
        <v>0</v>
      </c>
      <c r="Q48" s="154">
        <v>0</v>
      </c>
      <c r="R48" s="176">
        <v>0</v>
      </c>
      <c r="S48" s="151"/>
    </row>
    <row r="49" spans="1:19" s="146" customFormat="1" ht="20.25" customHeight="1">
      <c r="A49" s="174"/>
      <c r="B49" s="185" t="s">
        <v>382</v>
      </c>
      <c r="C49" s="264" t="s">
        <v>383</v>
      </c>
      <c r="D49" s="264"/>
      <c r="E49" s="154">
        <f t="shared" si="16"/>
        <v>6831300</v>
      </c>
      <c r="F49" s="154">
        <f>SUM(K49+G49+J49)</f>
        <v>6831300</v>
      </c>
      <c r="G49" s="154">
        <f t="shared" si="18"/>
        <v>5831300</v>
      </c>
      <c r="H49" s="154">
        <v>4965000</v>
      </c>
      <c r="I49" s="154">
        <v>866300</v>
      </c>
      <c r="J49" s="154">
        <v>920000</v>
      </c>
      <c r="K49" s="154">
        <v>80000</v>
      </c>
      <c r="L49" s="154">
        <v>0</v>
      </c>
      <c r="M49" s="154">
        <v>0</v>
      </c>
      <c r="N49" s="154">
        <v>0</v>
      </c>
      <c r="O49" s="152">
        <f t="shared" si="1"/>
        <v>0</v>
      </c>
      <c r="P49" s="154">
        <v>0</v>
      </c>
      <c r="Q49" s="154">
        <v>0</v>
      </c>
      <c r="R49" s="176">
        <v>0</v>
      </c>
      <c r="S49" s="151"/>
    </row>
    <row r="50" spans="1:19" s="146" customFormat="1" ht="23.25" customHeight="1">
      <c r="A50" s="174"/>
      <c r="B50" s="185" t="s">
        <v>384</v>
      </c>
      <c r="C50" s="264" t="s">
        <v>385</v>
      </c>
      <c r="D50" s="264"/>
      <c r="E50" s="154">
        <f t="shared" si="16"/>
        <v>1128730</v>
      </c>
      <c r="F50" s="154">
        <f t="shared" si="17"/>
        <v>1128730</v>
      </c>
      <c r="G50" s="154">
        <f t="shared" si="18"/>
        <v>1060530</v>
      </c>
      <c r="H50" s="154">
        <v>988130</v>
      </c>
      <c r="I50" s="154">
        <v>72400</v>
      </c>
      <c r="J50" s="154">
        <v>0</v>
      </c>
      <c r="K50" s="154">
        <v>68200</v>
      </c>
      <c r="L50" s="154">
        <v>0</v>
      </c>
      <c r="M50" s="154">
        <v>0</v>
      </c>
      <c r="N50" s="154">
        <v>0</v>
      </c>
      <c r="O50" s="152">
        <f t="shared" si="1"/>
        <v>0</v>
      </c>
      <c r="P50" s="154">
        <v>0</v>
      </c>
      <c r="Q50" s="154">
        <v>0</v>
      </c>
      <c r="R50" s="176">
        <v>0</v>
      </c>
      <c r="S50" s="151"/>
    </row>
    <row r="51" spans="1:19" s="146" customFormat="1" ht="37.5" customHeight="1">
      <c r="A51" s="174"/>
      <c r="B51" s="185" t="s">
        <v>386</v>
      </c>
      <c r="C51" s="264" t="s">
        <v>387</v>
      </c>
      <c r="D51" s="264"/>
      <c r="E51" s="154">
        <f t="shared" si="16"/>
        <v>46300</v>
      </c>
      <c r="F51" s="154">
        <f t="shared" si="17"/>
        <v>46300</v>
      </c>
      <c r="G51" s="154">
        <f t="shared" si="18"/>
        <v>46300</v>
      </c>
      <c r="H51" s="154">
        <v>0</v>
      </c>
      <c r="I51" s="154">
        <v>46300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2">
        <f t="shared" si="1"/>
        <v>0</v>
      </c>
      <c r="P51" s="154">
        <v>0</v>
      </c>
      <c r="Q51" s="154">
        <v>0</v>
      </c>
      <c r="R51" s="176">
        <v>0</v>
      </c>
      <c r="S51" s="151"/>
    </row>
    <row r="52" spans="1:19" s="146" customFormat="1" ht="21" customHeight="1">
      <c r="A52" s="174"/>
      <c r="B52" s="185" t="s">
        <v>277</v>
      </c>
      <c r="C52" s="264" t="s">
        <v>278</v>
      </c>
      <c r="D52" s="264"/>
      <c r="E52" s="154">
        <f t="shared" si="16"/>
        <v>206905</v>
      </c>
      <c r="F52" s="154">
        <f t="shared" si="17"/>
        <v>206905</v>
      </c>
      <c r="G52" s="154">
        <f t="shared" si="18"/>
        <v>206105</v>
      </c>
      <c r="H52" s="154">
        <v>136175</v>
      </c>
      <c r="I52" s="154">
        <v>69930</v>
      </c>
      <c r="J52" s="154">
        <v>0</v>
      </c>
      <c r="K52" s="154">
        <v>800</v>
      </c>
      <c r="L52" s="154">
        <v>0</v>
      </c>
      <c r="M52" s="154">
        <v>0</v>
      </c>
      <c r="N52" s="154">
        <v>0</v>
      </c>
      <c r="O52" s="152">
        <f t="shared" si="1"/>
        <v>0</v>
      </c>
      <c r="P52" s="154">
        <v>0</v>
      </c>
      <c r="Q52" s="154">
        <v>0</v>
      </c>
      <c r="R52" s="176">
        <v>0</v>
      </c>
      <c r="S52" s="151"/>
    </row>
    <row r="53" spans="1:19" s="146" customFormat="1" ht="24" customHeight="1">
      <c r="A53" s="175"/>
      <c r="B53" s="185" t="s">
        <v>318</v>
      </c>
      <c r="C53" s="264" t="s">
        <v>259</v>
      </c>
      <c r="D53" s="264"/>
      <c r="E53" s="154">
        <f t="shared" si="16"/>
        <v>3540582</v>
      </c>
      <c r="F53" s="154">
        <f>SUM(K53+G53+L53)</f>
        <v>626470</v>
      </c>
      <c r="G53" s="154">
        <f t="shared" si="18"/>
        <v>218000</v>
      </c>
      <c r="H53" s="154">
        <v>2000</v>
      </c>
      <c r="I53" s="154">
        <v>216000</v>
      </c>
      <c r="J53" s="154">
        <v>0</v>
      </c>
      <c r="K53" s="154">
        <v>2000</v>
      </c>
      <c r="L53" s="154">
        <v>406470</v>
      </c>
      <c r="M53" s="154">
        <v>0</v>
      </c>
      <c r="N53" s="154">
        <v>0</v>
      </c>
      <c r="O53" s="152">
        <f t="shared" si="1"/>
        <v>2914112</v>
      </c>
      <c r="P53" s="154">
        <v>2914112</v>
      </c>
      <c r="Q53" s="154">
        <f>P53</f>
        <v>2914112</v>
      </c>
      <c r="R53" s="176">
        <v>0</v>
      </c>
      <c r="S53" s="151"/>
    </row>
    <row r="54" spans="1:19" s="147" customFormat="1" ht="25.5" customHeight="1">
      <c r="A54" s="255" t="s">
        <v>279</v>
      </c>
      <c r="B54" s="186"/>
      <c r="C54" s="257" t="s">
        <v>280</v>
      </c>
      <c r="D54" s="257"/>
      <c r="E54" s="152">
        <f>SUM(E56+E55)</f>
        <v>4283015</v>
      </c>
      <c r="F54" s="152">
        <f aca="true" t="shared" si="19" ref="F54:R54">SUM(F56+F55)</f>
        <v>4283015</v>
      </c>
      <c r="G54" s="152">
        <f t="shared" si="19"/>
        <v>4280015</v>
      </c>
      <c r="H54" s="152">
        <f t="shared" si="19"/>
        <v>3000</v>
      </c>
      <c r="I54" s="152">
        <f t="shared" si="19"/>
        <v>4277015</v>
      </c>
      <c r="J54" s="152">
        <f t="shared" si="19"/>
        <v>0</v>
      </c>
      <c r="K54" s="152">
        <f t="shared" si="19"/>
        <v>3000</v>
      </c>
      <c r="L54" s="152">
        <f t="shared" si="19"/>
        <v>0</v>
      </c>
      <c r="M54" s="152">
        <f t="shared" si="19"/>
        <v>0</v>
      </c>
      <c r="N54" s="152">
        <f t="shared" si="19"/>
        <v>0</v>
      </c>
      <c r="O54" s="152">
        <f t="shared" si="19"/>
        <v>0</v>
      </c>
      <c r="P54" s="152">
        <f t="shared" si="19"/>
        <v>0</v>
      </c>
      <c r="Q54" s="152">
        <f t="shared" si="19"/>
        <v>0</v>
      </c>
      <c r="R54" s="177">
        <f t="shared" si="19"/>
        <v>0</v>
      </c>
      <c r="S54" s="150"/>
    </row>
    <row r="55" spans="1:19" s="146" customFormat="1" ht="52.5" customHeight="1">
      <c r="A55" s="265"/>
      <c r="B55" s="185" t="s">
        <v>281</v>
      </c>
      <c r="C55" s="264" t="s">
        <v>282</v>
      </c>
      <c r="D55" s="264"/>
      <c r="E55" s="154">
        <f t="shared" si="16"/>
        <v>2995921</v>
      </c>
      <c r="F55" s="154">
        <f t="shared" si="17"/>
        <v>2995921</v>
      </c>
      <c r="G55" s="154">
        <f t="shared" si="18"/>
        <v>2995921</v>
      </c>
      <c r="H55" s="154">
        <v>0</v>
      </c>
      <c r="I55" s="154">
        <v>2995921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2">
        <f t="shared" si="1"/>
        <v>0</v>
      </c>
      <c r="P55" s="154">
        <v>0</v>
      </c>
      <c r="Q55" s="154">
        <v>0</v>
      </c>
      <c r="R55" s="176">
        <v>0</v>
      </c>
      <c r="S55" s="151"/>
    </row>
    <row r="56" spans="1:19" s="146" customFormat="1" ht="32.25" customHeight="1">
      <c r="A56" s="263"/>
      <c r="B56" s="185" t="s">
        <v>388</v>
      </c>
      <c r="C56" s="264" t="s">
        <v>259</v>
      </c>
      <c r="D56" s="264"/>
      <c r="E56" s="154">
        <f t="shared" si="16"/>
        <v>1287094</v>
      </c>
      <c r="F56" s="154">
        <f>SUM(K56+G56)</f>
        <v>1287094</v>
      </c>
      <c r="G56" s="154">
        <f t="shared" si="18"/>
        <v>1284094</v>
      </c>
      <c r="H56" s="154">
        <v>3000</v>
      </c>
      <c r="I56" s="154">
        <v>1281094</v>
      </c>
      <c r="J56" s="154">
        <v>0</v>
      </c>
      <c r="K56" s="154">
        <v>3000</v>
      </c>
      <c r="L56" s="154">
        <v>0</v>
      </c>
      <c r="M56" s="154">
        <v>0</v>
      </c>
      <c r="N56" s="154">
        <v>0</v>
      </c>
      <c r="O56" s="152">
        <f t="shared" si="1"/>
        <v>0</v>
      </c>
      <c r="P56" s="154">
        <v>0</v>
      </c>
      <c r="Q56" s="154">
        <v>0</v>
      </c>
      <c r="R56" s="176">
        <v>0</v>
      </c>
      <c r="S56" s="151"/>
    </row>
    <row r="57" spans="1:19" s="147" customFormat="1" ht="13.5" customHeight="1">
      <c r="A57" s="255" t="s">
        <v>283</v>
      </c>
      <c r="B57" s="186"/>
      <c r="C57" s="257" t="s">
        <v>284</v>
      </c>
      <c r="D57" s="257"/>
      <c r="E57" s="152">
        <f>SUM(E58:E63)</f>
        <v>12207128</v>
      </c>
      <c r="F57" s="152">
        <f aca="true" t="shared" si="20" ref="F57:R57">SUM(F58:F63)</f>
        <v>12187128</v>
      </c>
      <c r="G57" s="152">
        <f t="shared" si="20"/>
        <v>10160479</v>
      </c>
      <c r="H57" s="152">
        <f t="shared" si="20"/>
        <v>6942707</v>
      </c>
      <c r="I57" s="152">
        <f t="shared" si="20"/>
        <v>3217772</v>
      </c>
      <c r="J57" s="152">
        <f t="shared" si="20"/>
        <v>198000</v>
      </c>
      <c r="K57" s="152">
        <f t="shared" si="20"/>
        <v>926400</v>
      </c>
      <c r="L57" s="152">
        <f t="shared" si="20"/>
        <v>902249</v>
      </c>
      <c r="M57" s="152">
        <f t="shared" si="20"/>
        <v>0</v>
      </c>
      <c r="N57" s="152">
        <f t="shared" si="20"/>
        <v>0</v>
      </c>
      <c r="O57" s="152">
        <f t="shared" si="1"/>
        <v>20000</v>
      </c>
      <c r="P57" s="152">
        <f t="shared" si="20"/>
        <v>20000</v>
      </c>
      <c r="Q57" s="152">
        <f t="shared" si="20"/>
        <v>0</v>
      </c>
      <c r="R57" s="177">
        <f t="shared" si="20"/>
        <v>0</v>
      </c>
      <c r="S57" s="150"/>
    </row>
    <row r="58" spans="1:19" s="146" customFormat="1" ht="38.25" customHeight="1">
      <c r="A58" s="265"/>
      <c r="B58" s="185" t="s">
        <v>285</v>
      </c>
      <c r="C58" s="264" t="s">
        <v>286</v>
      </c>
      <c r="D58" s="264"/>
      <c r="E58" s="154">
        <f>SUM(F58+O58)</f>
        <v>924310</v>
      </c>
      <c r="F58" s="154">
        <f>SUM(K58+G58+J58)</f>
        <v>924310</v>
      </c>
      <c r="G58" s="154">
        <f aca="true" t="shared" si="21" ref="G58:G83">SUM(H58:I58)</f>
        <v>707910</v>
      </c>
      <c r="H58" s="154">
        <v>464750</v>
      </c>
      <c r="I58" s="154">
        <v>243160</v>
      </c>
      <c r="J58" s="154">
        <v>158000</v>
      </c>
      <c r="K58" s="154">
        <v>58400</v>
      </c>
      <c r="L58" s="154">
        <v>0</v>
      </c>
      <c r="M58" s="154">
        <v>0</v>
      </c>
      <c r="N58" s="154">
        <v>0</v>
      </c>
      <c r="O58" s="152">
        <f t="shared" si="1"/>
        <v>0</v>
      </c>
      <c r="P58" s="154">
        <v>0</v>
      </c>
      <c r="Q58" s="154">
        <v>0</v>
      </c>
      <c r="R58" s="176">
        <v>0</v>
      </c>
      <c r="S58" s="151"/>
    </row>
    <row r="59" spans="1:19" s="146" customFormat="1" ht="60.75" customHeight="1">
      <c r="A59" s="265"/>
      <c r="B59" s="185" t="s">
        <v>389</v>
      </c>
      <c r="C59" s="264" t="s">
        <v>419</v>
      </c>
      <c r="D59" s="264"/>
      <c r="E59" s="154">
        <f>SUM(F59+O59)</f>
        <v>3000</v>
      </c>
      <c r="F59" s="154">
        <f>SUM(K59+G59+J59)</f>
        <v>3000</v>
      </c>
      <c r="G59" s="154">
        <f>SUM(H59:I59)</f>
        <v>3000</v>
      </c>
      <c r="H59" s="154">
        <v>0</v>
      </c>
      <c r="I59" s="154">
        <v>3000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2">
        <f t="shared" si="1"/>
        <v>0</v>
      </c>
      <c r="P59" s="154">
        <v>0</v>
      </c>
      <c r="Q59" s="154">
        <v>0</v>
      </c>
      <c r="R59" s="176">
        <v>0</v>
      </c>
      <c r="S59" s="151"/>
    </row>
    <row r="60" spans="1:19" s="146" customFormat="1" ht="28.5" customHeight="1">
      <c r="A60" s="265"/>
      <c r="B60" s="185" t="s">
        <v>289</v>
      </c>
      <c r="C60" s="264" t="s">
        <v>290</v>
      </c>
      <c r="D60" s="264"/>
      <c r="E60" s="154">
        <f t="shared" si="16"/>
        <v>9094069</v>
      </c>
      <c r="F60" s="154">
        <f>SUM(K60+G60)</f>
        <v>9074069</v>
      </c>
      <c r="G60" s="154">
        <f t="shared" si="21"/>
        <v>9058569</v>
      </c>
      <c r="H60" s="154">
        <v>6146457</v>
      </c>
      <c r="I60" s="154">
        <v>2912112</v>
      </c>
      <c r="J60" s="154">
        <v>0</v>
      </c>
      <c r="K60" s="154">
        <v>15500</v>
      </c>
      <c r="L60" s="154">
        <v>0</v>
      </c>
      <c r="M60" s="154">
        <v>0</v>
      </c>
      <c r="N60" s="154">
        <v>0</v>
      </c>
      <c r="O60" s="152">
        <f t="shared" si="1"/>
        <v>20000</v>
      </c>
      <c r="P60" s="154">
        <v>20000</v>
      </c>
      <c r="Q60" s="154">
        <v>0</v>
      </c>
      <c r="R60" s="176">
        <v>0</v>
      </c>
      <c r="S60" s="151"/>
    </row>
    <row r="61" spans="1:19" s="146" customFormat="1" ht="27" customHeight="1">
      <c r="A61" s="265"/>
      <c r="B61" s="185" t="s">
        <v>291</v>
      </c>
      <c r="C61" s="264" t="s">
        <v>292</v>
      </c>
      <c r="D61" s="264"/>
      <c r="E61" s="154">
        <f t="shared" si="16"/>
        <v>890000</v>
      </c>
      <c r="F61" s="154">
        <f>SUM(K61+G61+J61)</f>
        <v>890000</v>
      </c>
      <c r="G61" s="154">
        <f t="shared" si="21"/>
        <v>0</v>
      </c>
      <c r="H61" s="154">
        <v>0</v>
      </c>
      <c r="I61" s="154">
        <v>0</v>
      </c>
      <c r="J61" s="154">
        <v>40000</v>
      </c>
      <c r="K61" s="154">
        <v>850000</v>
      </c>
      <c r="L61" s="154">
        <v>0</v>
      </c>
      <c r="M61" s="154">
        <v>0</v>
      </c>
      <c r="N61" s="154">
        <v>0</v>
      </c>
      <c r="O61" s="152">
        <f t="shared" si="1"/>
        <v>0</v>
      </c>
      <c r="P61" s="154">
        <v>0</v>
      </c>
      <c r="Q61" s="154">
        <v>0</v>
      </c>
      <c r="R61" s="176">
        <v>0</v>
      </c>
      <c r="S61" s="151"/>
    </row>
    <row r="62" spans="1:19" s="146" customFormat="1" ht="30" customHeight="1">
      <c r="A62" s="265"/>
      <c r="B62" s="185" t="s">
        <v>390</v>
      </c>
      <c r="C62" s="264" t="s">
        <v>391</v>
      </c>
      <c r="D62" s="264"/>
      <c r="E62" s="154">
        <f>SUM(F62+O62)</f>
        <v>373500</v>
      </c>
      <c r="F62" s="154">
        <f>SUM(K62+G62+J62)</f>
        <v>373500</v>
      </c>
      <c r="G62" s="154">
        <f t="shared" si="21"/>
        <v>373000</v>
      </c>
      <c r="H62" s="154">
        <v>328500</v>
      </c>
      <c r="I62" s="154">
        <v>44500</v>
      </c>
      <c r="J62" s="154">
        <v>0</v>
      </c>
      <c r="K62" s="154">
        <v>500</v>
      </c>
      <c r="L62" s="154">
        <v>0</v>
      </c>
      <c r="M62" s="154">
        <v>0</v>
      </c>
      <c r="N62" s="154">
        <v>0</v>
      </c>
      <c r="O62" s="152">
        <f t="shared" si="1"/>
        <v>0</v>
      </c>
      <c r="P62" s="154">
        <v>0</v>
      </c>
      <c r="Q62" s="154">
        <v>0</v>
      </c>
      <c r="R62" s="176">
        <v>0</v>
      </c>
      <c r="S62" s="151"/>
    </row>
    <row r="63" spans="1:19" s="146" customFormat="1" ht="28.5" customHeight="1">
      <c r="A63" s="263"/>
      <c r="B63" s="185" t="s">
        <v>293</v>
      </c>
      <c r="C63" s="264" t="s">
        <v>259</v>
      </c>
      <c r="D63" s="264"/>
      <c r="E63" s="154">
        <f t="shared" si="16"/>
        <v>922249</v>
      </c>
      <c r="F63" s="154">
        <f>SUM(K63+G63+L63)</f>
        <v>922249</v>
      </c>
      <c r="G63" s="154">
        <f t="shared" si="21"/>
        <v>18000</v>
      </c>
      <c r="H63" s="154">
        <v>3000</v>
      </c>
      <c r="I63" s="154">
        <v>15000</v>
      </c>
      <c r="J63" s="154">
        <v>0</v>
      </c>
      <c r="K63" s="154">
        <v>2000</v>
      </c>
      <c r="L63" s="154">
        <v>902249</v>
      </c>
      <c r="M63" s="154">
        <v>0</v>
      </c>
      <c r="N63" s="154">
        <v>0</v>
      </c>
      <c r="O63" s="152">
        <f t="shared" si="1"/>
        <v>0</v>
      </c>
      <c r="P63" s="154">
        <v>0</v>
      </c>
      <c r="Q63" s="154">
        <v>0</v>
      </c>
      <c r="R63" s="176">
        <v>0</v>
      </c>
      <c r="S63" s="151"/>
    </row>
    <row r="64" spans="1:19" s="147" customFormat="1" ht="44.25" customHeight="1">
      <c r="A64" s="255" t="s">
        <v>294</v>
      </c>
      <c r="B64" s="186"/>
      <c r="C64" s="257" t="s">
        <v>295</v>
      </c>
      <c r="D64" s="257"/>
      <c r="E64" s="152">
        <f>SUM(E65:E68)</f>
        <v>1757632</v>
      </c>
      <c r="F64" s="152">
        <f aca="true" t="shared" si="22" ref="F64:R64">SUM(F65:F68)</f>
        <v>1757632</v>
      </c>
      <c r="G64" s="152">
        <f t="shared" si="22"/>
        <v>1664850</v>
      </c>
      <c r="H64" s="152">
        <f t="shared" si="22"/>
        <v>1450706</v>
      </c>
      <c r="I64" s="152">
        <f t="shared" si="22"/>
        <v>214144</v>
      </c>
      <c r="J64" s="152">
        <f t="shared" si="22"/>
        <v>87132</v>
      </c>
      <c r="K64" s="152">
        <f t="shared" si="22"/>
        <v>5650</v>
      </c>
      <c r="L64" s="152">
        <f t="shared" si="22"/>
        <v>0</v>
      </c>
      <c r="M64" s="152">
        <f t="shared" si="22"/>
        <v>0</v>
      </c>
      <c r="N64" s="152">
        <f t="shared" si="22"/>
        <v>0</v>
      </c>
      <c r="O64" s="152">
        <f t="shared" si="1"/>
        <v>0</v>
      </c>
      <c r="P64" s="152">
        <f t="shared" si="22"/>
        <v>0</v>
      </c>
      <c r="Q64" s="152">
        <f t="shared" si="22"/>
        <v>0</v>
      </c>
      <c r="R64" s="177">
        <f t="shared" si="22"/>
        <v>0</v>
      </c>
      <c r="S64" s="150"/>
    </row>
    <row r="65" spans="1:19" s="146" customFormat="1" ht="52.5" customHeight="1">
      <c r="A65" s="265"/>
      <c r="B65" s="185" t="s">
        <v>392</v>
      </c>
      <c r="C65" s="264" t="s">
        <v>193</v>
      </c>
      <c r="D65" s="264"/>
      <c r="E65" s="154">
        <f t="shared" si="16"/>
        <v>87132</v>
      </c>
      <c r="F65" s="154">
        <f>SUM(K65+G65+J65)</f>
        <v>87132</v>
      </c>
      <c r="G65" s="154">
        <f t="shared" si="21"/>
        <v>0</v>
      </c>
      <c r="H65" s="154">
        <v>0</v>
      </c>
      <c r="I65" s="154">
        <v>0</v>
      </c>
      <c r="J65" s="154">
        <v>87132</v>
      </c>
      <c r="K65" s="154">
        <v>0</v>
      </c>
      <c r="L65" s="154">
        <v>0</v>
      </c>
      <c r="M65" s="154">
        <v>0</v>
      </c>
      <c r="N65" s="154">
        <v>0</v>
      </c>
      <c r="O65" s="152">
        <f t="shared" si="1"/>
        <v>0</v>
      </c>
      <c r="P65" s="154">
        <v>0</v>
      </c>
      <c r="Q65" s="154">
        <v>0</v>
      </c>
      <c r="R65" s="176">
        <v>0</v>
      </c>
      <c r="S65" s="151"/>
    </row>
    <row r="66" spans="1:19" s="146" customFormat="1" ht="31.5" customHeight="1">
      <c r="A66" s="265"/>
      <c r="B66" s="185" t="s">
        <v>296</v>
      </c>
      <c r="C66" s="264" t="s">
        <v>297</v>
      </c>
      <c r="D66" s="264"/>
      <c r="E66" s="154">
        <f t="shared" si="16"/>
        <v>236300</v>
      </c>
      <c r="F66" s="154">
        <f>SUM(K66+G66)</f>
        <v>236300</v>
      </c>
      <c r="G66" s="154">
        <f t="shared" si="21"/>
        <v>236300</v>
      </c>
      <c r="H66" s="154">
        <v>211706</v>
      </c>
      <c r="I66" s="154">
        <v>24594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152">
        <f t="shared" si="1"/>
        <v>0</v>
      </c>
      <c r="P66" s="154">
        <v>0</v>
      </c>
      <c r="Q66" s="154">
        <v>0</v>
      </c>
      <c r="R66" s="176">
        <v>0</v>
      </c>
      <c r="S66" s="151"/>
    </row>
    <row r="67" spans="1:19" s="146" customFormat="1" ht="30" customHeight="1">
      <c r="A67" s="265"/>
      <c r="B67" s="185" t="s">
        <v>300</v>
      </c>
      <c r="C67" s="264" t="s">
        <v>301</v>
      </c>
      <c r="D67" s="264"/>
      <c r="E67" s="154">
        <f t="shared" si="16"/>
        <v>1414200</v>
      </c>
      <c r="F67" s="154">
        <f>SUM(K67+G67)</f>
        <v>1414200</v>
      </c>
      <c r="G67" s="154">
        <f t="shared" si="21"/>
        <v>1413550</v>
      </c>
      <c r="H67" s="154">
        <v>1235000</v>
      </c>
      <c r="I67" s="154">
        <v>178550</v>
      </c>
      <c r="J67" s="154">
        <v>0</v>
      </c>
      <c r="K67" s="154">
        <v>650</v>
      </c>
      <c r="L67" s="154">
        <v>0</v>
      </c>
      <c r="M67" s="154">
        <v>0</v>
      </c>
      <c r="N67" s="154">
        <v>0</v>
      </c>
      <c r="O67" s="152">
        <f t="shared" si="1"/>
        <v>0</v>
      </c>
      <c r="P67" s="154">
        <v>0</v>
      </c>
      <c r="Q67" s="154">
        <v>0</v>
      </c>
      <c r="R67" s="176">
        <v>0</v>
      </c>
      <c r="S67" s="151"/>
    </row>
    <row r="68" spans="1:19" s="146" customFormat="1" ht="35.25" customHeight="1">
      <c r="A68" s="263"/>
      <c r="B68" s="185" t="s">
        <v>393</v>
      </c>
      <c r="C68" s="264" t="s">
        <v>259</v>
      </c>
      <c r="D68" s="264"/>
      <c r="E68" s="154">
        <f t="shared" si="16"/>
        <v>20000</v>
      </c>
      <c r="F68" s="154">
        <f>SUM(K68+G68+L68)</f>
        <v>20000</v>
      </c>
      <c r="G68" s="154">
        <f t="shared" si="21"/>
        <v>15000</v>
      </c>
      <c r="H68" s="154">
        <v>4000</v>
      </c>
      <c r="I68" s="154">
        <v>11000</v>
      </c>
      <c r="J68" s="154">
        <v>0</v>
      </c>
      <c r="K68" s="154">
        <v>5000</v>
      </c>
      <c r="L68" s="154">
        <v>0</v>
      </c>
      <c r="M68" s="154">
        <v>0</v>
      </c>
      <c r="N68" s="154">
        <v>0</v>
      </c>
      <c r="O68" s="152">
        <f t="shared" si="1"/>
        <v>0</v>
      </c>
      <c r="P68" s="154">
        <v>0</v>
      </c>
      <c r="Q68" s="154">
        <v>0</v>
      </c>
      <c r="R68" s="176">
        <v>0</v>
      </c>
      <c r="S68" s="151"/>
    </row>
    <row r="69" spans="1:19" s="147" customFormat="1" ht="33" customHeight="1">
      <c r="A69" s="255" t="s">
        <v>304</v>
      </c>
      <c r="B69" s="186"/>
      <c r="C69" s="257" t="s">
        <v>305</v>
      </c>
      <c r="D69" s="257"/>
      <c r="E69" s="152">
        <f>SUM(E70:E75)</f>
        <v>6941698</v>
      </c>
      <c r="F69" s="152">
        <f aca="true" t="shared" si="23" ref="F69:R69">SUM(F70:F75)</f>
        <v>6941698</v>
      </c>
      <c r="G69" s="152">
        <f t="shared" si="23"/>
        <v>6733598</v>
      </c>
      <c r="H69" s="152">
        <f t="shared" si="23"/>
        <v>5761086</v>
      </c>
      <c r="I69" s="152">
        <f t="shared" si="23"/>
        <v>972512</v>
      </c>
      <c r="J69" s="152">
        <f t="shared" si="23"/>
        <v>0</v>
      </c>
      <c r="K69" s="152">
        <f t="shared" si="23"/>
        <v>208100</v>
      </c>
      <c r="L69" s="152">
        <f t="shared" si="23"/>
        <v>0</v>
      </c>
      <c r="M69" s="152">
        <f t="shared" si="23"/>
        <v>0</v>
      </c>
      <c r="N69" s="152">
        <f t="shared" si="23"/>
        <v>0</v>
      </c>
      <c r="O69" s="152">
        <f t="shared" si="1"/>
        <v>0</v>
      </c>
      <c r="P69" s="152">
        <f t="shared" si="23"/>
        <v>0</v>
      </c>
      <c r="Q69" s="152">
        <f t="shared" si="23"/>
        <v>0</v>
      </c>
      <c r="R69" s="177">
        <f t="shared" si="23"/>
        <v>0</v>
      </c>
      <c r="S69" s="150"/>
    </row>
    <row r="70" spans="1:19" s="146" customFormat="1" ht="36.75" customHeight="1">
      <c r="A70" s="265"/>
      <c r="B70" s="185" t="s">
        <v>306</v>
      </c>
      <c r="C70" s="264" t="s">
        <v>307</v>
      </c>
      <c r="D70" s="264"/>
      <c r="E70" s="154">
        <f t="shared" si="16"/>
        <v>5184026</v>
      </c>
      <c r="F70" s="154">
        <f aca="true" t="shared" si="24" ref="F70:F75">SUM(K70+G70)</f>
        <v>5184026</v>
      </c>
      <c r="G70" s="154">
        <f t="shared" si="21"/>
        <v>5002526</v>
      </c>
      <c r="H70" s="154">
        <v>4270726</v>
      </c>
      <c r="I70" s="154">
        <v>731800</v>
      </c>
      <c r="J70" s="154">
        <v>0</v>
      </c>
      <c r="K70" s="154">
        <v>181500</v>
      </c>
      <c r="L70" s="154">
        <v>0</v>
      </c>
      <c r="M70" s="154">
        <v>0</v>
      </c>
      <c r="N70" s="154">
        <v>0</v>
      </c>
      <c r="O70" s="152">
        <f t="shared" si="1"/>
        <v>0</v>
      </c>
      <c r="P70" s="154">
        <v>0</v>
      </c>
      <c r="Q70" s="154">
        <v>0</v>
      </c>
      <c r="R70" s="176">
        <v>0</v>
      </c>
      <c r="S70" s="151"/>
    </row>
    <row r="71" spans="1:19" s="146" customFormat="1" ht="52.5" customHeight="1">
      <c r="A71" s="265"/>
      <c r="B71" s="185" t="s">
        <v>394</v>
      </c>
      <c r="C71" s="264" t="s">
        <v>395</v>
      </c>
      <c r="D71" s="264"/>
      <c r="E71" s="154">
        <f t="shared" si="16"/>
        <v>1071912</v>
      </c>
      <c r="F71" s="154">
        <f t="shared" si="24"/>
        <v>1071912</v>
      </c>
      <c r="G71" s="154">
        <f>SUM(H71:I71)</f>
        <v>1051312</v>
      </c>
      <c r="H71" s="154">
        <v>923000</v>
      </c>
      <c r="I71" s="154">
        <v>128312</v>
      </c>
      <c r="J71" s="154">
        <v>0</v>
      </c>
      <c r="K71" s="154">
        <v>20600</v>
      </c>
      <c r="L71" s="154">
        <v>0</v>
      </c>
      <c r="M71" s="154">
        <v>0</v>
      </c>
      <c r="N71" s="154">
        <v>0</v>
      </c>
      <c r="O71" s="152">
        <f t="shared" si="1"/>
        <v>0</v>
      </c>
      <c r="P71" s="154">
        <v>0</v>
      </c>
      <c r="Q71" s="154">
        <v>0</v>
      </c>
      <c r="R71" s="176">
        <v>0</v>
      </c>
      <c r="S71" s="151"/>
    </row>
    <row r="72" spans="1:19" s="146" customFormat="1" ht="36.75" customHeight="1">
      <c r="A72" s="265"/>
      <c r="B72" s="185" t="s">
        <v>396</v>
      </c>
      <c r="C72" s="264" t="s">
        <v>397</v>
      </c>
      <c r="D72" s="264"/>
      <c r="E72" s="154">
        <f t="shared" si="16"/>
        <v>639800</v>
      </c>
      <c r="F72" s="154">
        <f t="shared" si="24"/>
        <v>639800</v>
      </c>
      <c r="G72" s="154">
        <f>SUM(H72:I72)</f>
        <v>639800</v>
      </c>
      <c r="H72" s="154">
        <v>554000</v>
      </c>
      <c r="I72" s="154">
        <v>85800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2">
        <f t="shared" si="1"/>
        <v>0</v>
      </c>
      <c r="P72" s="154">
        <v>0</v>
      </c>
      <c r="Q72" s="154">
        <v>0</v>
      </c>
      <c r="R72" s="176">
        <v>0</v>
      </c>
      <c r="S72" s="151"/>
    </row>
    <row r="73" spans="1:19" s="146" customFormat="1" ht="32.25" customHeight="1">
      <c r="A73" s="265"/>
      <c r="B73" s="185" t="s">
        <v>398</v>
      </c>
      <c r="C73" s="264" t="s">
        <v>399</v>
      </c>
      <c r="D73" s="264"/>
      <c r="E73" s="154">
        <f t="shared" si="16"/>
        <v>6000</v>
      </c>
      <c r="F73" s="154">
        <f t="shared" si="24"/>
        <v>6000</v>
      </c>
      <c r="G73" s="154">
        <f t="shared" si="21"/>
        <v>0</v>
      </c>
      <c r="H73" s="154">
        <v>0</v>
      </c>
      <c r="I73" s="154">
        <v>0</v>
      </c>
      <c r="J73" s="154">
        <v>0</v>
      </c>
      <c r="K73" s="154">
        <v>6000</v>
      </c>
      <c r="L73" s="154">
        <v>0</v>
      </c>
      <c r="M73" s="154">
        <v>0</v>
      </c>
      <c r="N73" s="154">
        <v>0</v>
      </c>
      <c r="O73" s="152">
        <f t="shared" si="1"/>
        <v>0</v>
      </c>
      <c r="P73" s="154">
        <v>0</v>
      </c>
      <c r="Q73" s="154">
        <v>0</v>
      </c>
      <c r="R73" s="176">
        <v>0</v>
      </c>
      <c r="S73" s="151"/>
    </row>
    <row r="74" spans="1:19" s="146" customFormat="1" ht="36" customHeight="1">
      <c r="A74" s="265"/>
      <c r="B74" s="185" t="s">
        <v>400</v>
      </c>
      <c r="C74" s="264" t="s">
        <v>401</v>
      </c>
      <c r="D74" s="264"/>
      <c r="E74" s="154">
        <f t="shared" si="16"/>
        <v>13360</v>
      </c>
      <c r="F74" s="154">
        <f t="shared" si="24"/>
        <v>13360</v>
      </c>
      <c r="G74" s="154">
        <f t="shared" si="21"/>
        <v>13360</v>
      </c>
      <c r="H74" s="154">
        <v>13360</v>
      </c>
      <c r="I74" s="154">
        <v>0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2">
        <f aca="true" t="shared" si="25" ref="O74:O83">P74+R74</f>
        <v>0</v>
      </c>
      <c r="P74" s="154">
        <v>0</v>
      </c>
      <c r="Q74" s="154">
        <v>0</v>
      </c>
      <c r="R74" s="176">
        <v>0</v>
      </c>
      <c r="S74" s="151"/>
    </row>
    <row r="75" spans="1:19" s="146" customFormat="1" ht="35.25" customHeight="1">
      <c r="A75" s="263"/>
      <c r="B75" s="185" t="s">
        <v>402</v>
      </c>
      <c r="C75" s="264" t="s">
        <v>387</v>
      </c>
      <c r="D75" s="264"/>
      <c r="E75" s="154">
        <f t="shared" si="16"/>
        <v>26600</v>
      </c>
      <c r="F75" s="154">
        <f t="shared" si="24"/>
        <v>26600</v>
      </c>
      <c r="G75" s="154">
        <f t="shared" si="21"/>
        <v>26600</v>
      </c>
      <c r="H75" s="154">
        <v>0</v>
      </c>
      <c r="I75" s="154">
        <v>26600</v>
      </c>
      <c r="J75" s="154">
        <v>0</v>
      </c>
      <c r="K75" s="154">
        <v>0</v>
      </c>
      <c r="L75" s="154">
        <v>0</v>
      </c>
      <c r="M75" s="154">
        <v>0</v>
      </c>
      <c r="N75" s="154">
        <v>0</v>
      </c>
      <c r="O75" s="152">
        <f t="shared" si="25"/>
        <v>0</v>
      </c>
      <c r="P75" s="154">
        <v>0</v>
      </c>
      <c r="Q75" s="154">
        <v>0</v>
      </c>
      <c r="R75" s="176">
        <v>0</v>
      </c>
      <c r="S75" s="151"/>
    </row>
    <row r="76" spans="1:19" s="147" customFormat="1" ht="48" customHeight="1">
      <c r="A76" s="255" t="s">
        <v>308</v>
      </c>
      <c r="B76" s="186"/>
      <c r="C76" s="257" t="s">
        <v>309</v>
      </c>
      <c r="D76" s="257"/>
      <c r="E76" s="152">
        <f>SUM(E77)</f>
        <v>350000</v>
      </c>
      <c r="F76" s="152">
        <f aca="true" t="shared" si="26" ref="F76:R76">SUM(F77)</f>
        <v>350000</v>
      </c>
      <c r="G76" s="152">
        <f t="shared" si="26"/>
        <v>344000</v>
      </c>
      <c r="H76" s="152">
        <f t="shared" si="26"/>
        <v>5000</v>
      </c>
      <c r="I76" s="152">
        <f t="shared" si="26"/>
        <v>339000</v>
      </c>
      <c r="J76" s="152">
        <f t="shared" si="26"/>
        <v>0</v>
      </c>
      <c r="K76" s="152">
        <f t="shared" si="26"/>
        <v>6000</v>
      </c>
      <c r="L76" s="152">
        <f t="shared" si="26"/>
        <v>0</v>
      </c>
      <c r="M76" s="152">
        <f t="shared" si="26"/>
        <v>0</v>
      </c>
      <c r="N76" s="152">
        <f t="shared" si="26"/>
        <v>0</v>
      </c>
      <c r="O76" s="152">
        <f t="shared" si="25"/>
        <v>0</v>
      </c>
      <c r="P76" s="152">
        <f t="shared" si="26"/>
        <v>0</v>
      </c>
      <c r="Q76" s="152">
        <f t="shared" si="26"/>
        <v>0</v>
      </c>
      <c r="R76" s="177">
        <f t="shared" si="26"/>
        <v>0</v>
      </c>
      <c r="S76" s="150"/>
    </row>
    <row r="77" spans="1:19" s="146" customFormat="1" ht="81.75" customHeight="1">
      <c r="A77" s="263"/>
      <c r="B77" s="185" t="s">
        <v>310</v>
      </c>
      <c r="C77" s="264" t="s">
        <v>311</v>
      </c>
      <c r="D77" s="264"/>
      <c r="E77" s="154">
        <f t="shared" si="16"/>
        <v>350000</v>
      </c>
      <c r="F77" s="154">
        <f>SUM(K77+G77)</f>
        <v>350000</v>
      </c>
      <c r="G77" s="154">
        <f>SUM(H77:I77)</f>
        <v>344000</v>
      </c>
      <c r="H77" s="154">
        <v>5000</v>
      </c>
      <c r="I77" s="154">
        <v>339000</v>
      </c>
      <c r="J77" s="154">
        <v>0</v>
      </c>
      <c r="K77" s="154">
        <v>6000</v>
      </c>
      <c r="L77" s="154">
        <v>0</v>
      </c>
      <c r="M77" s="154">
        <v>0</v>
      </c>
      <c r="N77" s="154">
        <v>0</v>
      </c>
      <c r="O77" s="152">
        <f t="shared" si="25"/>
        <v>0</v>
      </c>
      <c r="P77" s="154">
        <v>0</v>
      </c>
      <c r="Q77" s="154">
        <v>0</v>
      </c>
      <c r="R77" s="176">
        <v>0</v>
      </c>
      <c r="S77" s="151"/>
    </row>
    <row r="78" spans="1:19" s="147" customFormat="1" ht="49.5" customHeight="1">
      <c r="A78" s="255" t="s">
        <v>403</v>
      </c>
      <c r="B78" s="186"/>
      <c r="C78" s="257" t="s">
        <v>404</v>
      </c>
      <c r="D78" s="257"/>
      <c r="E78" s="152">
        <f>SUM(E79:E81)</f>
        <v>92000</v>
      </c>
      <c r="F78" s="152">
        <f aca="true" t="shared" si="27" ref="F78:R78">SUM(F79:F81)</f>
        <v>92000</v>
      </c>
      <c r="G78" s="152">
        <f t="shared" si="27"/>
        <v>57000</v>
      </c>
      <c r="H78" s="152">
        <f t="shared" si="27"/>
        <v>4000</v>
      </c>
      <c r="I78" s="152">
        <f t="shared" si="27"/>
        <v>53000</v>
      </c>
      <c r="J78" s="152">
        <f t="shared" si="27"/>
        <v>32000</v>
      </c>
      <c r="K78" s="152">
        <f t="shared" si="27"/>
        <v>3000</v>
      </c>
      <c r="L78" s="152">
        <f t="shared" si="27"/>
        <v>0</v>
      </c>
      <c r="M78" s="152">
        <f t="shared" si="27"/>
        <v>0</v>
      </c>
      <c r="N78" s="152">
        <f t="shared" si="27"/>
        <v>0</v>
      </c>
      <c r="O78" s="152">
        <f t="shared" si="25"/>
        <v>0</v>
      </c>
      <c r="P78" s="152">
        <f t="shared" si="27"/>
        <v>0</v>
      </c>
      <c r="Q78" s="152">
        <f t="shared" si="27"/>
        <v>0</v>
      </c>
      <c r="R78" s="177">
        <f t="shared" si="27"/>
        <v>0</v>
      </c>
      <c r="S78" s="150"/>
    </row>
    <row r="79" spans="1:19" s="146" customFormat="1" ht="21.75" customHeight="1">
      <c r="A79" s="265"/>
      <c r="B79" s="185" t="s">
        <v>405</v>
      </c>
      <c r="C79" s="264" t="s">
        <v>406</v>
      </c>
      <c r="D79" s="264"/>
      <c r="E79" s="154">
        <f t="shared" si="16"/>
        <v>32000</v>
      </c>
      <c r="F79" s="154">
        <f>SUM(K79+G79+J79)</f>
        <v>32000</v>
      </c>
      <c r="G79" s="154">
        <f t="shared" si="21"/>
        <v>0</v>
      </c>
      <c r="H79" s="154">
        <v>0</v>
      </c>
      <c r="I79" s="154">
        <v>0</v>
      </c>
      <c r="J79" s="154">
        <v>32000</v>
      </c>
      <c r="K79" s="154">
        <v>0</v>
      </c>
      <c r="L79" s="154">
        <v>0</v>
      </c>
      <c r="M79" s="154">
        <v>0</v>
      </c>
      <c r="N79" s="154">
        <v>0</v>
      </c>
      <c r="O79" s="152">
        <f t="shared" si="25"/>
        <v>0</v>
      </c>
      <c r="P79" s="154">
        <v>0</v>
      </c>
      <c r="Q79" s="154">
        <v>0</v>
      </c>
      <c r="R79" s="176">
        <v>0</v>
      </c>
      <c r="S79" s="151"/>
    </row>
    <row r="80" spans="1:19" s="146" customFormat="1" ht="42" customHeight="1">
      <c r="A80" s="265"/>
      <c r="B80" s="185" t="s">
        <v>407</v>
      </c>
      <c r="C80" s="264" t="s">
        <v>408</v>
      </c>
      <c r="D80" s="264"/>
      <c r="E80" s="154">
        <f t="shared" si="16"/>
        <v>10000</v>
      </c>
      <c r="F80" s="154">
        <f>SUM(K80+G80+J80)</f>
        <v>10000</v>
      </c>
      <c r="G80" s="154">
        <f t="shared" si="21"/>
        <v>10000</v>
      </c>
      <c r="H80" s="154">
        <v>0</v>
      </c>
      <c r="I80" s="154">
        <v>10000</v>
      </c>
      <c r="J80" s="154">
        <v>0</v>
      </c>
      <c r="K80" s="154">
        <v>0</v>
      </c>
      <c r="L80" s="154">
        <v>0</v>
      </c>
      <c r="M80" s="154">
        <v>0</v>
      </c>
      <c r="N80" s="154">
        <v>0</v>
      </c>
      <c r="O80" s="152">
        <f t="shared" si="25"/>
        <v>0</v>
      </c>
      <c r="P80" s="154">
        <v>0</v>
      </c>
      <c r="Q80" s="154">
        <v>0</v>
      </c>
      <c r="R80" s="176">
        <v>0</v>
      </c>
      <c r="S80" s="151"/>
    </row>
    <row r="81" spans="1:19" s="146" customFormat="1" ht="31.5" customHeight="1">
      <c r="A81" s="263"/>
      <c r="B81" s="185" t="s">
        <v>409</v>
      </c>
      <c r="C81" s="264" t="s">
        <v>259</v>
      </c>
      <c r="D81" s="264"/>
      <c r="E81" s="154">
        <f t="shared" si="16"/>
        <v>50000</v>
      </c>
      <c r="F81" s="154">
        <f>SUM(K81+G81)</f>
        <v>50000</v>
      </c>
      <c r="G81" s="154">
        <f t="shared" si="21"/>
        <v>47000</v>
      </c>
      <c r="H81" s="154">
        <v>4000</v>
      </c>
      <c r="I81" s="154">
        <v>43000</v>
      </c>
      <c r="J81" s="154">
        <v>0</v>
      </c>
      <c r="K81" s="154">
        <v>3000</v>
      </c>
      <c r="L81" s="154">
        <v>0</v>
      </c>
      <c r="M81" s="154">
        <v>0</v>
      </c>
      <c r="N81" s="154">
        <v>0</v>
      </c>
      <c r="O81" s="152">
        <f t="shared" si="25"/>
        <v>0</v>
      </c>
      <c r="P81" s="154">
        <v>0</v>
      </c>
      <c r="Q81" s="154">
        <v>0</v>
      </c>
      <c r="R81" s="176">
        <v>0</v>
      </c>
      <c r="S81" s="151"/>
    </row>
    <row r="82" spans="1:19" s="147" customFormat="1" ht="33.75" customHeight="1">
      <c r="A82" s="255" t="s">
        <v>410</v>
      </c>
      <c r="B82" s="186"/>
      <c r="C82" s="257" t="s">
        <v>411</v>
      </c>
      <c r="D82" s="257"/>
      <c r="E82" s="152">
        <f>SUM(E83)</f>
        <v>15000</v>
      </c>
      <c r="F82" s="152">
        <f aca="true" t="shared" si="28" ref="F82:R82">SUM(F83)</f>
        <v>15000</v>
      </c>
      <c r="G82" s="152">
        <f t="shared" si="28"/>
        <v>9000</v>
      </c>
      <c r="H82" s="152">
        <f t="shared" si="28"/>
        <v>1000</v>
      </c>
      <c r="I82" s="152">
        <f t="shared" si="28"/>
        <v>8000</v>
      </c>
      <c r="J82" s="152">
        <f t="shared" si="28"/>
        <v>0</v>
      </c>
      <c r="K82" s="152">
        <f t="shared" si="28"/>
        <v>6000</v>
      </c>
      <c r="L82" s="152">
        <f t="shared" si="28"/>
        <v>0</v>
      </c>
      <c r="M82" s="152">
        <f t="shared" si="28"/>
        <v>0</v>
      </c>
      <c r="N82" s="152">
        <f t="shared" si="28"/>
        <v>0</v>
      </c>
      <c r="O82" s="152">
        <f t="shared" si="25"/>
        <v>0</v>
      </c>
      <c r="P82" s="152">
        <f t="shared" si="28"/>
        <v>0</v>
      </c>
      <c r="Q82" s="152">
        <f t="shared" si="28"/>
        <v>0</v>
      </c>
      <c r="R82" s="177">
        <f t="shared" si="28"/>
        <v>0</v>
      </c>
      <c r="S82" s="150"/>
    </row>
    <row r="83" spans="1:19" s="146" customFormat="1" ht="33" customHeight="1" thickBot="1">
      <c r="A83" s="256"/>
      <c r="B83" s="182" t="s">
        <v>412</v>
      </c>
      <c r="C83" s="258" t="s">
        <v>413</v>
      </c>
      <c r="D83" s="258"/>
      <c r="E83" s="183">
        <f t="shared" si="16"/>
        <v>15000</v>
      </c>
      <c r="F83" s="183">
        <f>SUM(K83+G83)</f>
        <v>15000</v>
      </c>
      <c r="G83" s="183">
        <f t="shared" si="21"/>
        <v>9000</v>
      </c>
      <c r="H83" s="183">
        <v>1000</v>
      </c>
      <c r="I83" s="183">
        <v>8000</v>
      </c>
      <c r="J83" s="183">
        <v>0</v>
      </c>
      <c r="K83" s="183">
        <v>6000</v>
      </c>
      <c r="L83" s="183">
        <v>0</v>
      </c>
      <c r="M83" s="183">
        <v>0</v>
      </c>
      <c r="N83" s="183">
        <v>0</v>
      </c>
      <c r="O83" s="148">
        <f t="shared" si="25"/>
        <v>0</v>
      </c>
      <c r="P83" s="183">
        <v>0</v>
      </c>
      <c r="Q83" s="184">
        <v>0</v>
      </c>
      <c r="R83" s="155">
        <v>0</v>
      </c>
      <c r="S83" s="151"/>
    </row>
    <row r="84" spans="1:19" s="146" customFormat="1" ht="25.5" customHeight="1" thickBot="1">
      <c r="A84" s="259" t="s">
        <v>414</v>
      </c>
      <c r="B84" s="260"/>
      <c r="C84" s="260"/>
      <c r="D84" s="260"/>
      <c r="E84" s="158">
        <f>SUM(E11+E14+E17+E21+E23+E28+E30+E37+E41++E43+E45+E54+E57+E64+E69+E76+E78+E82)</f>
        <v>61154076</v>
      </c>
      <c r="F84" s="158">
        <f>SUM(F11+F14+F17+F21+F23+F28+F30+F37+F41+F43+F45+F54+F57+F64+F69+F76+F78+F82)</f>
        <v>56916170</v>
      </c>
      <c r="G84" s="158">
        <f>SUM(G11+G14+G17+G21+G23+G28+G30+G37+G41+G43+G45+G54+G57+G64+G69+G76+G78+G82)</f>
        <v>50287930</v>
      </c>
      <c r="H84" s="158">
        <f>SUM(H11+H14+H17+H21+H23+H28+H30+H37+H41+H43+H45+H54+H57+H64+H69+H76+H78+H82)</f>
        <v>33540584</v>
      </c>
      <c r="I84" s="158">
        <f>SUM(I11+I14+I17+I21+I23+I28+I30+I37+I41+I43+I45+I54+I57+I64+I69+I76+I78+I82)</f>
        <v>16747346</v>
      </c>
      <c r="J84" s="158">
        <f aca="true" t="shared" si="29" ref="J84:R84">SUM(J11+J14+J17+J21+J23+J28+J30+J37+J41+J45+J54+J57+J64+J69+J76+J78+J82)</f>
        <v>1562132</v>
      </c>
      <c r="K84" s="158">
        <f t="shared" si="29"/>
        <v>2126389</v>
      </c>
      <c r="L84" s="158">
        <f t="shared" si="29"/>
        <v>2843719</v>
      </c>
      <c r="M84" s="158">
        <f t="shared" si="29"/>
        <v>0</v>
      </c>
      <c r="N84" s="158">
        <f t="shared" si="29"/>
        <v>96000</v>
      </c>
      <c r="O84" s="158">
        <f t="shared" si="29"/>
        <v>4237906</v>
      </c>
      <c r="P84" s="158">
        <f t="shared" si="29"/>
        <v>4237906</v>
      </c>
      <c r="Q84" s="159">
        <f t="shared" si="29"/>
        <v>4138663</v>
      </c>
      <c r="R84" s="160">
        <f t="shared" si="29"/>
        <v>0</v>
      </c>
      <c r="S84" s="151"/>
    </row>
    <row r="85" spans="5:19" ht="12.75">
      <c r="E85" s="156"/>
      <c r="F85" s="156"/>
      <c r="G85" s="156"/>
      <c r="H85" s="156"/>
      <c r="I85" s="156"/>
      <c r="J85" s="156"/>
      <c r="K85" s="156"/>
      <c r="L85" s="156"/>
      <c r="M85" s="156"/>
      <c r="N85" s="157"/>
      <c r="O85" s="157"/>
      <c r="P85" s="157"/>
      <c r="Q85" s="157"/>
      <c r="R85" s="157"/>
      <c r="S85" s="157"/>
    </row>
    <row r="86" spans="5:19" ht="12.75">
      <c r="E86" s="156"/>
      <c r="F86" s="156"/>
      <c r="G86" s="156"/>
      <c r="H86" s="156"/>
      <c r="I86" s="156"/>
      <c r="J86" s="156"/>
      <c r="K86" s="156"/>
      <c r="L86" s="156"/>
      <c r="M86" s="156"/>
      <c r="N86" s="157"/>
      <c r="O86" s="157"/>
      <c r="P86" s="157"/>
      <c r="Q86" s="157"/>
      <c r="R86" s="157"/>
      <c r="S86" s="157"/>
    </row>
    <row r="87" spans="5:19" ht="12.75">
      <c r="E87" s="156"/>
      <c r="F87" s="156"/>
      <c r="G87" s="156"/>
      <c r="H87" s="156"/>
      <c r="I87" s="156"/>
      <c r="J87" s="156"/>
      <c r="K87" s="156"/>
      <c r="L87" s="156"/>
      <c r="M87" s="156"/>
      <c r="N87" s="157"/>
      <c r="O87" s="157"/>
      <c r="P87" s="157"/>
      <c r="Q87" s="157"/>
      <c r="R87" s="157"/>
      <c r="S87" s="157"/>
    </row>
    <row r="88" spans="5:19" ht="12.75">
      <c r="E88" s="156"/>
      <c r="F88" s="156"/>
      <c r="G88" s="156"/>
      <c r="H88" s="156"/>
      <c r="I88" s="156"/>
      <c r="J88" s="156"/>
      <c r="K88" s="156"/>
      <c r="L88" s="156"/>
      <c r="M88" s="156"/>
      <c r="N88" s="157"/>
      <c r="O88" s="157"/>
      <c r="P88" s="157"/>
      <c r="Q88" s="157"/>
      <c r="R88" s="157"/>
      <c r="S88" s="157"/>
    </row>
    <row r="89" spans="5:19" ht="12.75">
      <c r="E89" s="156"/>
      <c r="F89" s="156"/>
      <c r="G89" s="156"/>
      <c r="H89" s="156"/>
      <c r="I89" s="156"/>
      <c r="J89" s="156"/>
      <c r="K89" s="156"/>
      <c r="L89" s="156"/>
      <c r="M89" s="156"/>
      <c r="N89" s="157"/>
      <c r="O89" s="157"/>
      <c r="P89" s="157"/>
      <c r="Q89" s="157"/>
      <c r="R89" s="157"/>
      <c r="S89" s="157"/>
    </row>
    <row r="90" spans="5:19" ht="12.75">
      <c r="E90" s="156"/>
      <c r="F90" s="156"/>
      <c r="G90" s="156"/>
      <c r="H90" s="156"/>
      <c r="I90" s="156"/>
      <c r="J90" s="156"/>
      <c r="K90" s="156"/>
      <c r="L90" s="156"/>
      <c r="M90" s="156"/>
      <c r="N90" s="157"/>
      <c r="O90" s="157"/>
      <c r="P90" s="157"/>
      <c r="Q90" s="157"/>
      <c r="R90" s="157"/>
      <c r="S90" s="157"/>
    </row>
    <row r="91" spans="5:19" ht="12.75">
      <c r="E91" s="156"/>
      <c r="F91" s="156"/>
      <c r="G91" s="156"/>
      <c r="H91" s="156"/>
      <c r="I91" s="156"/>
      <c r="J91" s="156"/>
      <c r="K91" s="156"/>
      <c r="L91" s="156"/>
      <c r="M91" s="156"/>
      <c r="N91" s="157"/>
      <c r="O91" s="157"/>
      <c r="P91" s="157"/>
      <c r="Q91" s="157"/>
      <c r="R91" s="157"/>
      <c r="S91" s="157"/>
    </row>
    <row r="92" spans="5:19" ht="12.75">
      <c r="E92" s="156"/>
      <c r="F92" s="156"/>
      <c r="G92" s="156"/>
      <c r="H92" s="156"/>
      <c r="I92" s="156"/>
      <c r="J92" s="156"/>
      <c r="K92" s="156"/>
      <c r="L92" s="156"/>
      <c r="M92" s="156"/>
      <c r="N92" s="157"/>
      <c r="O92" s="157"/>
      <c r="P92" s="157"/>
      <c r="Q92" s="157"/>
      <c r="R92" s="157"/>
      <c r="S92" s="157"/>
    </row>
    <row r="93" spans="5:19" ht="12.75">
      <c r="E93" s="156"/>
      <c r="F93" s="156"/>
      <c r="G93" s="156"/>
      <c r="H93" s="156"/>
      <c r="I93" s="156"/>
      <c r="J93" s="156"/>
      <c r="K93" s="156"/>
      <c r="L93" s="156"/>
      <c r="M93" s="156"/>
      <c r="N93" s="157"/>
      <c r="O93" s="157"/>
      <c r="P93" s="157"/>
      <c r="Q93" s="157"/>
      <c r="R93" s="157"/>
      <c r="S93" s="157"/>
    </row>
    <row r="94" spans="5:19" ht="12.75">
      <c r="E94" s="156"/>
      <c r="F94" s="156"/>
      <c r="G94" s="156"/>
      <c r="H94" s="156"/>
      <c r="I94" s="156"/>
      <c r="J94" s="156"/>
      <c r="K94" s="156"/>
      <c r="L94" s="156"/>
      <c r="M94" s="156"/>
      <c r="N94" s="157"/>
      <c r="O94" s="157"/>
      <c r="P94" s="157"/>
      <c r="Q94" s="157"/>
      <c r="R94" s="157"/>
      <c r="S94" s="157"/>
    </row>
    <row r="95" spans="5:19" ht="12.75">
      <c r="E95" s="156"/>
      <c r="F95" s="156"/>
      <c r="G95" s="156"/>
      <c r="H95" s="156"/>
      <c r="I95" s="156"/>
      <c r="J95" s="156"/>
      <c r="K95" s="156"/>
      <c r="L95" s="156"/>
      <c r="M95" s="156"/>
      <c r="N95" s="157"/>
      <c r="O95" s="157"/>
      <c r="P95" s="157"/>
      <c r="Q95" s="157"/>
      <c r="R95" s="157"/>
      <c r="S95" s="157"/>
    </row>
    <row r="96" spans="5:19" ht="12.75">
      <c r="E96" s="156"/>
      <c r="F96" s="156"/>
      <c r="G96" s="156"/>
      <c r="H96" s="156"/>
      <c r="I96" s="156"/>
      <c r="J96" s="156"/>
      <c r="K96" s="156"/>
      <c r="L96" s="156"/>
      <c r="M96" s="156"/>
      <c r="N96" s="157"/>
      <c r="O96" s="157"/>
      <c r="P96" s="157"/>
      <c r="Q96" s="157"/>
      <c r="R96" s="157"/>
      <c r="S96" s="157"/>
    </row>
    <row r="97" spans="5:19" ht="12.75">
      <c r="E97" s="156"/>
      <c r="F97" s="156"/>
      <c r="G97" s="156"/>
      <c r="H97" s="156"/>
      <c r="I97" s="156"/>
      <c r="J97" s="156"/>
      <c r="K97" s="156"/>
      <c r="L97" s="156"/>
      <c r="M97" s="156"/>
      <c r="N97" s="157"/>
      <c r="O97" s="157"/>
      <c r="P97" s="157"/>
      <c r="Q97" s="157"/>
      <c r="R97" s="157"/>
      <c r="S97" s="157"/>
    </row>
    <row r="98" spans="5:19" ht="12.75">
      <c r="E98" s="156"/>
      <c r="F98" s="156"/>
      <c r="G98" s="156"/>
      <c r="H98" s="156"/>
      <c r="I98" s="156"/>
      <c r="J98" s="156"/>
      <c r="K98" s="156"/>
      <c r="L98" s="156"/>
      <c r="M98" s="156"/>
      <c r="N98" s="157"/>
      <c r="O98" s="157"/>
      <c r="P98" s="157"/>
      <c r="Q98" s="157"/>
      <c r="R98" s="157"/>
      <c r="S98" s="157"/>
    </row>
    <row r="99" spans="5:19" ht="12.75">
      <c r="E99" s="156"/>
      <c r="F99" s="156"/>
      <c r="G99" s="156"/>
      <c r="H99" s="156"/>
      <c r="I99" s="156"/>
      <c r="J99" s="156"/>
      <c r="K99" s="156"/>
      <c r="L99" s="156"/>
      <c r="M99" s="156"/>
      <c r="N99" s="157"/>
      <c r="O99" s="157"/>
      <c r="P99" s="157"/>
      <c r="Q99" s="157"/>
      <c r="R99" s="157"/>
      <c r="S99" s="157"/>
    </row>
    <row r="100" spans="5:19" ht="12.75">
      <c r="E100" s="156"/>
      <c r="F100" s="156"/>
      <c r="G100" s="156"/>
      <c r="H100" s="156"/>
      <c r="I100" s="156"/>
      <c r="J100" s="156"/>
      <c r="K100" s="156"/>
      <c r="L100" s="156"/>
      <c r="M100" s="156"/>
      <c r="N100" s="157"/>
      <c r="O100" s="157"/>
      <c r="P100" s="157"/>
      <c r="Q100" s="157"/>
      <c r="R100" s="157"/>
      <c r="S100" s="157"/>
    </row>
    <row r="101" spans="5:19" ht="12.75">
      <c r="E101" s="156"/>
      <c r="F101" s="156"/>
      <c r="G101" s="156"/>
      <c r="H101" s="156"/>
      <c r="I101" s="156"/>
      <c r="J101" s="156"/>
      <c r="K101" s="156"/>
      <c r="L101" s="156"/>
      <c r="M101" s="156"/>
      <c r="N101" s="157"/>
      <c r="O101" s="157"/>
      <c r="P101" s="157"/>
      <c r="Q101" s="157"/>
      <c r="R101" s="157"/>
      <c r="S101" s="157"/>
    </row>
    <row r="102" spans="5:19" ht="12.75">
      <c r="E102" s="156"/>
      <c r="F102" s="156"/>
      <c r="G102" s="156"/>
      <c r="H102" s="156"/>
      <c r="I102" s="156"/>
      <c r="J102" s="156"/>
      <c r="K102" s="156"/>
      <c r="L102" s="156"/>
      <c r="M102" s="156"/>
      <c r="N102" s="157"/>
      <c r="O102" s="157"/>
      <c r="P102" s="157"/>
      <c r="Q102" s="157"/>
      <c r="R102" s="157"/>
      <c r="S102" s="157"/>
    </row>
    <row r="103" spans="5:19" ht="12.75">
      <c r="E103" s="156"/>
      <c r="F103" s="156"/>
      <c r="G103" s="156"/>
      <c r="H103" s="156"/>
      <c r="I103" s="156"/>
      <c r="J103" s="156"/>
      <c r="K103" s="156"/>
      <c r="L103" s="156"/>
      <c r="M103" s="156"/>
      <c r="N103" s="157"/>
      <c r="O103" s="157"/>
      <c r="P103" s="157"/>
      <c r="Q103" s="157"/>
      <c r="R103" s="157"/>
      <c r="S103" s="157"/>
    </row>
    <row r="104" spans="5:19" ht="12.75">
      <c r="E104" s="156"/>
      <c r="F104" s="156"/>
      <c r="G104" s="156"/>
      <c r="H104" s="156"/>
      <c r="I104" s="156"/>
      <c r="J104" s="156"/>
      <c r="K104" s="156"/>
      <c r="L104" s="156"/>
      <c r="M104" s="156"/>
      <c r="N104" s="157"/>
      <c r="O104" s="157"/>
      <c r="P104" s="157"/>
      <c r="Q104" s="157"/>
      <c r="R104" s="157"/>
      <c r="S104" s="157"/>
    </row>
    <row r="105" spans="5:19" ht="12.75">
      <c r="E105" s="156"/>
      <c r="F105" s="156"/>
      <c r="G105" s="156"/>
      <c r="H105" s="156"/>
      <c r="I105" s="156"/>
      <c r="J105" s="156"/>
      <c r="K105" s="156"/>
      <c r="L105" s="156"/>
      <c r="M105" s="156"/>
      <c r="N105" s="157"/>
      <c r="O105" s="157"/>
      <c r="P105" s="157"/>
      <c r="Q105" s="157"/>
      <c r="R105" s="157"/>
      <c r="S105" s="157"/>
    </row>
    <row r="106" spans="5:19" ht="12.75">
      <c r="E106" s="156"/>
      <c r="F106" s="156"/>
      <c r="G106" s="156"/>
      <c r="H106" s="156"/>
      <c r="I106" s="156"/>
      <c r="J106" s="156"/>
      <c r="K106" s="156"/>
      <c r="L106" s="156"/>
      <c r="M106" s="156"/>
      <c r="N106" s="157"/>
      <c r="O106" s="157"/>
      <c r="P106" s="157"/>
      <c r="Q106" s="157"/>
      <c r="R106" s="157"/>
      <c r="S106" s="157"/>
    </row>
    <row r="107" spans="5:19" ht="12.75">
      <c r="E107" s="156"/>
      <c r="F107" s="156"/>
      <c r="G107" s="156"/>
      <c r="H107" s="156"/>
      <c r="I107" s="156"/>
      <c r="J107" s="156"/>
      <c r="K107" s="156"/>
      <c r="L107" s="156"/>
      <c r="M107" s="156"/>
      <c r="N107" s="157"/>
      <c r="O107" s="157"/>
      <c r="P107" s="157"/>
      <c r="Q107" s="157"/>
      <c r="R107" s="157"/>
      <c r="S107" s="157"/>
    </row>
    <row r="108" spans="5:19" ht="12.75">
      <c r="E108" s="156"/>
      <c r="F108" s="156"/>
      <c r="G108" s="156"/>
      <c r="H108" s="156"/>
      <c r="I108" s="156"/>
      <c r="J108" s="156"/>
      <c r="K108" s="156"/>
      <c r="L108" s="156"/>
      <c r="M108" s="156"/>
      <c r="N108" s="157"/>
      <c r="O108" s="157"/>
      <c r="P108" s="157"/>
      <c r="Q108" s="157"/>
      <c r="R108" s="157"/>
      <c r="S108" s="157"/>
    </row>
    <row r="109" spans="5:19" ht="12.75">
      <c r="E109" s="156"/>
      <c r="F109" s="156"/>
      <c r="G109" s="156"/>
      <c r="H109" s="156"/>
      <c r="I109" s="156"/>
      <c r="J109" s="156"/>
      <c r="K109" s="156"/>
      <c r="L109" s="156"/>
      <c r="M109" s="156"/>
      <c r="N109" s="157"/>
      <c r="O109" s="157"/>
      <c r="P109" s="157"/>
      <c r="Q109" s="157"/>
      <c r="R109" s="157"/>
      <c r="S109" s="157"/>
    </row>
    <row r="110" spans="5:19" ht="12.75">
      <c r="E110" s="156"/>
      <c r="F110" s="156"/>
      <c r="G110" s="156"/>
      <c r="H110" s="156"/>
      <c r="I110" s="156"/>
      <c r="J110" s="156"/>
      <c r="K110" s="156"/>
      <c r="L110" s="156"/>
      <c r="M110" s="156"/>
      <c r="N110" s="157"/>
      <c r="O110" s="157"/>
      <c r="P110" s="157"/>
      <c r="Q110" s="157"/>
      <c r="R110" s="157"/>
      <c r="S110" s="157"/>
    </row>
    <row r="111" spans="5:19" ht="12.75">
      <c r="E111" s="156"/>
      <c r="F111" s="156"/>
      <c r="G111" s="156"/>
      <c r="H111" s="156"/>
      <c r="I111" s="156"/>
      <c r="J111" s="156"/>
      <c r="K111" s="156"/>
      <c r="L111" s="156"/>
      <c r="M111" s="156"/>
      <c r="N111" s="157"/>
      <c r="O111" s="157"/>
      <c r="P111" s="157"/>
      <c r="Q111" s="157"/>
      <c r="R111" s="157"/>
      <c r="S111" s="157"/>
    </row>
    <row r="112" spans="5:19" ht="12.75">
      <c r="E112" s="156"/>
      <c r="F112" s="156"/>
      <c r="G112" s="156"/>
      <c r="H112" s="156"/>
      <c r="I112" s="156"/>
      <c r="J112" s="156"/>
      <c r="K112" s="156"/>
      <c r="L112" s="156"/>
      <c r="M112" s="156"/>
      <c r="N112" s="157"/>
      <c r="O112" s="157"/>
      <c r="P112" s="157"/>
      <c r="Q112" s="157"/>
      <c r="R112" s="157"/>
      <c r="S112" s="157"/>
    </row>
    <row r="113" spans="5:19" ht="12.75">
      <c r="E113" s="156"/>
      <c r="F113" s="156"/>
      <c r="G113" s="156"/>
      <c r="H113" s="156"/>
      <c r="I113" s="156"/>
      <c r="J113" s="156"/>
      <c r="K113" s="156"/>
      <c r="L113" s="156"/>
      <c r="M113" s="156"/>
      <c r="N113" s="157"/>
      <c r="O113" s="157"/>
      <c r="P113" s="157"/>
      <c r="Q113" s="157"/>
      <c r="R113" s="157"/>
      <c r="S113" s="157"/>
    </row>
    <row r="114" spans="5:19" ht="12.75">
      <c r="E114" s="156"/>
      <c r="F114" s="156"/>
      <c r="G114" s="156"/>
      <c r="H114" s="156"/>
      <c r="I114" s="156"/>
      <c r="J114" s="156"/>
      <c r="K114" s="156"/>
      <c r="L114" s="156"/>
      <c r="M114" s="156"/>
      <c r="N114" s="157"/>
      <c r="O114" s="157"/>
      <c r="P114" s="157"/>
      <c r="Q114" s="157"/>
      <c r="R114" s="157"/>
      <c r="S114" s="157"/>
    </row>
    <row r="115" spans="5:19" ht="12.75">
      <c r="E115" s="156"/>
      <c r="F115" s="156"/>
      <c r="G115" s="156"/>
      <c r="H115" s="156"/>
      <c r="I115" s="156"/>
      <c r="J115" s="156"/>
      <c r="K115" s="156"/>
      <c r="L115" s="156"/>
      <c r="M115" s="156"/>
      <c r="N115" s="157"/>
      <c r="O115" s="157"/>
      <c r="P115" s="157"/>
      <c r="Q115" s="157"/>
      <c r="R115" s="157"/>
      <c r="S115" s="157"/>
    </row>
    <row r="116" spans="5:19" ht="12.75">
      <c r="E116" s="156"/>
      <c r="F116" s="156"/>
      <c r="G116" s="156"/>
      <c r="H116" s="156"/>
      <c r="I116" s="156"/>
      <c r="J116" s="156"/>
      <c r="K116" s="156"/>
      <c r="L116" s="156"/>
      <c r="M116" s="156"/>
      <c r="N116" s="157"/>
      <c r="O116" s="157"/>
      <c r="P116" s="157"/>
      <c r="Q116" s="157"/>
      <c r="R116" s="157"/>
      <c r="S116" s="157"/>
    </row>
    <row r="117" spans="5:19" ht="12.75">
      <c r="E117" s="156"/>
      <c r="F117" s="156"/>
      <c r="G117" s="156"/>
      <c r="H117" s="156"/>
      <c r="I117" s="156"/>
      <c r="J117" s="156"/>
      <c r="K117" s="156"/>
      <c r="L117" s="156"/>
      <c r="M117" s="156"/>
      <c r="N117" s="157"/>
      <c r="O117" s="157"/>
      <c r="P117" s="157"/>
      <c r="Q117" s="157"/>
      <c r="R117" s="157"/>
      <c r="S117" s="157"/>
    </row>
    <row r="118" spans="5:19" ht="12.75">
      <c r="E118" s="156"/>
      <c r="F118" s="156"/>
      <c r="G118" s="156"/>
      <c r="H118" s="156"/>
      <c r="I118" s="156"/>
      <c r="J118" s="156"/>
      <c r="K118" s="156"/>
      <c r="L118" s="156"/>
      <c r="M118" s="156"/>
      <c r="N118" s="157"/>
      <c r="O118" s="157"/>
      <c r="P118" s="157"/>
      <c r="Q118" s="157"/>
      <c r="R118" s="157"/>
      <c r="S118" s="157"/>
    </row>
    <row r="119" spans="5:19" ht="12.75">
      <c r="E119" s="156"/>
      <c r="F119" s="156"/>
      <c r="G119" s="156"/>
      <c r="H119" s="156"/>
      <c r="I119" s="156"/>
      <c r="J119" s="156"/>
      <c r="K119" s="156"/>
      <c r="L119" s="156"/>
      <c r="M119" s="156"/>
      <c r="N119" s="157"/>
      <c r="O119" s="157"/>
      <c r="P119" s="157"/>
      <c r="Q119" s="157"/>
      <c r="R119" s="157"/>
      <c r="S119" s="157"/>
    </row>
    <row r="120" spans="5:19" ht="12.75">
      <c r="E120" s="156"/>
      <c r="F120" s="156"/>
      <c r="G120" s="156"/>
      <c r="H120" s="156"/>
      <c r="I120" s="156"/>
      <c r="J120" s="156"/>
      <c r="K120" s="156"/>
      <c r="L120" s="156"/>
      <c r="M120" s="156"/>
      <c r="N120" s="157"/>
      <c r="O120" s="157"/>
      <c r="P120" s="157"/>
      <c r="Q120" s="157"/>
      <c r="R120" s="157"/>
      <c r="S120" s="157"/>
    </row>
    <row r="121" spans="5:19" ht="12.75">
      <c r="E121" s="156"/>
      <c r="F121" s="156"/>
      <c r="G121" s="156"/>
      <c r="H121" s="156"/>
      <c r="I121" s="156"/>
      <c r="J121" s="156"/>
      <c r="K121" s="156"/>
      <c r="L121" s="156"/>
      <c r="M121" s="156"/>
      <c r="N121" s="157"/>
      <c r="O121" s="157"/>
      <c r="P121" s="157"/>
      <c r="Q121" s="157"/>
      <c r="R121" s="157"/>
      <c r="S121" s="157"/>
    </row>
    <row r="122" spans="5:19" ht="12.75">
      <c r="E122" s="156"/>
      <c r="F122" s="156"/>
      <c r="G122" s="156"/>
      <c r="H122" s="156"/>
      <c r="I122" s="156"/>
      <c r="J122" s="156"/>
      <c r="K122" s="156"/>
      <c r="L122" s="156"/>
      <c r="M122" s="156"/>
      <c r="N122" s="157"/>
      <c r="O122" s="157"/>
      <c r="P122" s="157"/>
      <c r="Q122" s="157"/>
      <c r="R122" s="157"/>
      <c r="S122" s="157"/>
    </row>
    <row r="123" spans="5:19" ht="12.75">
      <c r="E123" s="156"/>
      <c r="F123" s="156"/>
      <c r="G123" s="156"/>
      <c r="H123" s="156"/>
      <c r="I123" s="156"/>
      <c r="J123" s="156"/>
      <c r="K123" s="156"/>
      <c r="L123" s="156"/>
      <c r="M123" s="156"/>
      <c r="N123" s="157"/>
      <c r="O123" s="157"/>
      <c r="P123" s="157"/>
      <c r="Q123" s="157"/>
      <c r="R123" s="157"/>
      <c r="S123" s="157"/>
    </row>
    <row r="124" spans="5:19" ht="12.75">
      <c r="E124" s="156"/>
      <c r="F124" s="156"/>
      <c r="G124" s="156"/>
      <c r="H124" s="156"/>
      <c r="I124" s="156"/>
      <c r="J124" s="156"/>
      <c r="K124" s="156"/>
      <c r="L124" s="156"/>
      <c r="M124" s="156"/>
      <c r="N124" s="157"/>
      <c r="O124" s="157"/>
      <c r="P124" s="157"/>
      <c r="Q124" s="157"/>
      <c r="R124" s="157"/>
      <c r="S124" s="157"/>
    </row>
    <row r="125" spans="5:19" ht="12.75">
      <c r="E125" s="156"/>
      <c r="F125" s="156"/>
      <c r="G125" s="156"/>
      <c r="H125" s="156"/>
      <c r="I125" s="156"/>
      <c r="J125" s="156"/>
      <c r="K125" s="156"/>
      <c r="L125" s="156"/>
      <c r="M125" s="156"/>
      <c r="N125" s="157"/>
      <c r="O125" s="157"/>
      <c r="P125" s="157"/>
      <c r="Q125" s="157"/>
      <c r="R125" s="157"/>
      <c r="S125" s="157"/>
    </row>
    <row r="126" spans="5:19" ht="12.75">
      <c r="E126" s="156"/>
      <c r="F126" s="156"/>
      <c r="G126" s="156"/>
      <c r="H126" s="156"/>
      <c r="I126" s="156"/>
      <c r="J126" s="156"/>
      <c r="K126" s="156"/>
      <c r="L126" s="156"/>
      <c r="M126" s="156"/>
      <c r="N126" s="157"/>
      <c r="O126" s="157"/>
      <c r="P126" s="157"/>
      <c r="Q126" s="157"/>
      <c r="R126" s="157"/>
      <c r="S126" s="157"/>
    </row>
    <row r="127" spans="5:19" ht="12.75">
      <c r="E127" s="156"/>
      <c r="F127" s="156"/>
      <c r="G127" s="156"/>
      <c r="H127" s="156"/>
      <c r="I127" s="156"/>
      <c r="J127" s="156"/>
      <c r="K127" s="156"/>
      <c r="L127" s="156"/>
      <c r="M127" s="156"/>
      <c r="N127" s="157"/>
      <c r="O127" s="157"/>
      <c r="P127" s="157"/>
      <c r="Q127" s="157"/>
      <c r="R127" s="157"/>
      <c r="S127" s="157"/>
    </row>
    <row r="128" spans="5:19" ht="12.75">
      <c r="E128" s="156"/>
      <c r="F128" s="156"/>
      <c r="G128" s="156"/>
      <c r="H128" s="156"/>
      <c r="I128" s="156"/>
      <c r="J128" s="156"/>
      <c r="K128" s="156"/>
      <c r="L128" s="156"/>
      <c r="M128" s="156"/>
      <c r="N128" s="157"/>
      <c r="O128" s="157"/>
      <c r="P128" s="157"/>
      <c r="Q128" s="157"/>
      <c r="R128" s="157"/>
      <c r="S128" s="157"/>
    </row>
    <row r="129" spans="5:19" ht="12.75">
      <c r="E129" s="156"/>
      <c r="F129" s="156"/>
      <c r="G129" s="156"/>
      <c r="H129" s="156"/>
      <c r="I129" s="156"/>
      <c r="J129" s="156"/>
      <c r="K129" s="156"/>
      <c r="L129" s="156"/>
      <c r="M129" s="156"/>
      <c r="N129" s="157"/>
      <c r="O129" s="157"/>
      <c r="P129" s="157"/>
      <c r="Q129" s="157"/>
      <c r="R129" s="157"/>
      <c r="S129" s="157"/>
    </row>
    <row r="130" spans="5:19" ht="12.75">
      <c r="E130" s="156"/>
      <c r="F130" s="156"/>
      <c r="G130" s="156"/>
      <c r="H130" s="156"/>
      <c r="I130" s="156"/>
      <c r="J130" s="156"/>
      <c r="K130" s="156"/>
      <c r="L130" s="156"/>
      <c r="M130" s="156"/>
      <c r="N130" s="157"/>
      <c r="O130" s="157"/>
      <c r="P130" s="157"/>
      <c r="Q130" s="157"/>
      <c r="R130" s="157"/>
      <c r="S130" s="157"/>
    </row>
    <row r="131" spans="5:19" ht="12.75">
      <c r="E131" s="156"/>
      <c r="F131" s="156"/>
      <c r="G131" s="156"/>
      <c r="H131" s="156"/>
      <c r="I131" s="156"/>
      <c r="J131" s="156"/>
      <c r="K131" s="156"/>
      <c r="L131" s="156"/>
      <c r="M131" s="156"/>
      <c r="N131" s="157"/>
      <c r="O131" s="157"/>
      <c r="P131" s="157"/>
      <c r="Q131" s="157"/>
      <c r="R131" s="157"/>
      <c r="S131" s="157"/>
    </row>
    <row r="132" spans="5:19" ht="12.75">
      <c r="E132" s="156"/>
      <c r="F132" s="156"/>
      <c r="G132" s="156"/>
      <c r="H132" s="156"/>
      <c r="I132" s="156"/>
      <c r="J132" s="156"/>
      <c r="K132" s="156"/>
      <c r="L132" s="156"/>
      <c r="M132" s="156"/>
      <c r="N132" s="157"/>
      <c r="O132" s="157"/>
      <c r="P132" s="157"/>
      <c r="Q132" s="157"/>
      <c r="R132" s="157"/>
      <c r="S132" s="157"/>
    </row>
    <row r="133" spans="5:19" ht="12.75">
      <c r="E133" s="156"/>
      <c r="F133" s="156"/>
      <c r="G133" s="156"/>
      <c r="H133" s="156"/>
      <c r="I133" s="156"/>
      <c r="J133" s="156"/>
      <c r="K133" s="156"/>
      <c r="L133" s="156"/>
      <c r="M133" s="156"/>
      <c r="N133" s="157"/>
      <c r="O133" s="157"/>
      <c r="P133" s="157"/>
      <c r="Q133" s="157"/>
      <c r="R133" s="157"/>
      <c r="S133" s="157"/>
    </row>
    <row r="134" spans="5:19" ht="12.75">
      <c r="E134" s="156"/>
      <c r="F134" s="156"/>
      <c r="G134" s="156"/>
      <c r="H134" s="156"/>
      <c r="I134" s="156"/>
      <c r="J134" s="156"/>
      <c r="K134" s="156"/>
      <c r="L134" s="156"/>
      <c r="M134" s="156"/>
      <c r="N134" s="157"/>
      <c r="O134" s="157"/>
      <c r="P134" s="157"/>
      <c r="Q134" s="157"/>
      <c r="R134" s="157"/>
      <c r="S134" s="157"/>
    </row>
    <row r="135" spans="5:19" ht="12.75">
      <c r="E135" s="156"/>
      <c r="F135" s="156"/>
      <c r="G135" s="156"/>
      <c r="H135" s="156"/>
      <c r="I135" s="156"/>
      <c r="J135" s="156"/>
      <c r="K135" s="156"/>
      <c r="L135" s="156"/>
      <c r="M135" s="156"/>
      <c r="N135" s="157"/>
      <c r="O135" s="157"/>
      <c r="P135" s="157"/>
      <c r="Q135" s="157"/>
      <c r="R135" s="157"/>
      <c r="S135" s="157"/>
    </row>
    <row r="136" spans="5:19" ht="12.75">
      <c r="E136" s="156"/>
      <c r="F136" s="156"/>
      <c r="G136" s="156"/>
      <c r="H136" s="156"/>
      <c r="I136" s="156"/>
      <c r="J136" s="156"/>
      <c r="K136" s="156"/>
      <c r="L136" s="156"/>
      <c r="M136" s="156"/>
      <c r="N136" s="157"/>
      <c r="O136" s="157"/>
      <c r="P136" s="157"/>
      <c r="Q136" s="157"/>
      <c r="R136" s="157"/>
      <c r="S136" s="157"/>
    </row>
    <row r="137" spans="5:19" ht="12.75">
      <c r="E137" s="156"/>
      <c r="F137" s="156"/>
      <c r="G137" s="156"/>
      <c r="H137" s="156"/>
      <c r="I137" s="156"/>
      <c r="J137" s="156"/>
      <c r="K137" s="156"/>
      <c r="L137" s="156"/>
      <c r="M137" s="156"/>
      <c r="N137" s="157"/>
      <c r="O137" s="157"/>
      <c r="P137" s="157"/>
      <c r="Q137" s="157"/>
      <c r="R137" s="157"/>
      <c r="S137" s="157"/>
    </row>
    <row r="138" spans="5:19" ht="12.75">
      <c r="E138" s="156"/>
      <c r="F138" s="156"/>
      <c r="G138" s="156"/>
      <c r="H138" s="156"/>
      <c r="I138" s="156"/>
      <c r="J138" s="156"/>
      <c r="K138" s="156"/>
      <c r="L138" s="156"/>
      <c r="M138" s="156"/>
      <c r="N138" s="157"/>
      <c r="O138" s="157"/>
      <c r="P138" s="157"/>
      <c r="Q138" s="157"/>
      <c r="R138" s="157"/>
      <c r="S138" s="157"/>
    </row>
    <row r="139" spans="5:19" ht="12.75">
      <c r="E139" s="156"/>
      <c r="F139" s="156"/>
      <c r="G139" s="156"/>
      <c r="H139" s="156"/>
      <c r="I139" s="156"/>
      <c r="J139" s="156"/>
      <c r="K139" s="156"/>
      <c r="L139" s="156"/>
      <c r="M139" s="156"/>
      <c r="N139" s="157"/>
      <c r="O139" s="157"/>
      <c r="P139" s="157"/>
      <c r="Q139" s="157"/>
      <c r="R139" s="157"/>
      <c r="S139" s="157"/>
    </row>
    <row r="140" spans="5:19" ht="12.75">
      <c r="E140" s="156"/>
      <c r="F140" s="156"/>
      <c r="G140" s="156"/>
      <c r="H140" s="156"/>
      <c r="I140" s="156"/>
      <c r="J140" s="156"/>
      <c r="K140" s="156"/>
      <c r="L140" s="156"/>
      <c r="M140" s="156"/>
      <c r="N140" s="157"/>
      <c r="O140" s="157"/>
      <c r="P140" s="157"/>
      <c r="Q140" s="157"/>
      <c r="R140" s="157"/>
      <c r="S140" s="157"/>
    </row>
    <row r="141" spans="5:19" ht="12.75">
      <c r="E141" s="156"/>
      <c r="F141" s="156"/>
      <c r="G141" s="156"/>
      <c r="H141" s="156"/>
      <c r="I141" s="156"/>
      <c r="J141" s="156"/>
      <c r="K141" s="156"/>
      <c r="L141" s="156"/>
      <c r="M141" s="156"/>
      <c r="N141" s="157"/>
      <c r="O141" s="157"/>
      <c r="P141" s="157"/>
      <c r="Q141" s="157"/>
      <c r="R141" s="157"/>
      <c r="S141" s="157"/>
    </row>
    <row r="142" spans="5:19" ht="12.75">
      <c r="E142" s="156"/>
      <c r="F142" s="156"/>
      <c r="G142" s="156"/>
      <c r="H142" s="156"/>
      <c r="I142" s="156"/>
      <c r="J142" s="156"/>
      <c r="K142" s="156"/>
      <c r="L142" s="156"/>
      <c r="M142" s="156"/>
      <c r="N142" s="157"/>
      <c r="O142" s="157"/>
      <c r="P142" s="157"/>
      <c r="Q142" s="157"/>
      <c r="R142" s="157"/>
      <c r="S142" s="157"/>
    </row>
    <row r="143" spans="5:19" ht="12.75">
      <c r="E143" s="156"/>
      <c r="F143" s="156"/>
      <c r="G143" s="156"/>
      <c r="H143" s="156"/>
      <c r="I143" s="156"/>
      <c r="J143" s="156"/>
      <c r="K143" s="156"/>
      <c r="L143" s="156"/>
      <c r="M143" s="156"/>
      <c r="N143" s="157"/>
      <c r="O143" s="157"/>
      <c r="P143" s="157"/>
      <c r="Q143" s="157"/>
      <c r="R143" s="157"/>
      <c r="S143" s="157"/>
    </row>
    <row r="144" spans="5:19" ht="12.75">
      <c r="E144" s="156"/>
      <c r="F144" s="156"/>
      <c r="G144" s="156"/>
      <c r="H144" s="156"/>
      <c r="I144" s="156"/>
      <c r="J144" s="156"/>
      <c r="K144" s="156"/>
      <c r="L144" s="156"/>
      <c r="M144" s="156"/>
      <c r="N144" s="157"/>
      <c r="O144" s="157"/>
      <c r="P144" s="157"/>
      <c r="Q144" s="157"/>
      <c r="R144" s="157"/>
      <c r="S144" s="157"/>
    </row>
    <row r="145" spans="5:19" ht="12.75">
      <c r="E145" s="156"/>
      <c r="F145" s="156"/>
      <c r="G145" s="156"/>
      <c r="H145" s="156"/>
      <c r="I145" s="156"/>
      <c r="J145" s="156"/>
      <c r="K145" s="156"/>
      <c r="L145" s="156"/>
      <c r="M145" s="156"/>
      <c r="N145" s="157"/>
      <c r="O145" s="157"/>
      <c r="P145" s="157"/>
      <c r="Q145" s="157"/>
      <c r="R145" s="157"/>
      <c r="S145" s="157"/>
    </row>
    <row r="146" spans="5:19" ht="12.75">
      <c r="E146" s="156"/>
      <c r="F146" s="156"/>
      <c r="G146" s="156"/>
      <c r="H146" s="156"/>
      <c r="I146" s="156"/>
      <c r="J146" s="156"/>
      <c r="K146" s="156"/>
      <c r="L146" s="156"/>
      <c r="M146" s="156"/>
      <c r="N146" s="157"/>
      <c r="O146" s="157"/>
      <c r="P146" s="157"/>
      <c r="Q146" s="157"/>
      <c r="R146" s="157"/>
      <c r="S146" s="157"/>
    </row>
    <row r="147" spans="5:19" ht="12.75">
      <c r="E147" s="156"/>
      <c r="F147" s="156"/>
      <c r="G147" s="156"/>
      <c r="H147" s="156"/>
      <c r="I147" s="156"/>
      <c r="J147" s="156"/>
      <c r="K147" s="156"/>
      <c r="L147" s="156"/>
      <c r="M147" s="156"/>
      <c r="N147" s="157"/>
      <c r="O147" s="157"/>
      <c r="P147" s="157"/>
      <c r="Q147" s="157"/>
      <c r="R147" s="157"/>
      <c r="S147" s="157"/>
    </row>
    <row r="148" spans="5:19" ht="12.75">
      <c r="E148" s="156"/>
      <c r="F148" s="156"/>
      <c r="G148" s="156"/>
      <c r="H148" s="156"/>
      <c r="I148" s="156"/>
      <c r="J148" s="156"/>
      <c r="K148" s="156"/>
      <c r="L148" s="156"/>
      <c r="M148" s="156"/>
      <c r="N148" s="157"/>
      <c r="O148" s="157"/>
      <c r="P148" s="157"/>
      <c r="Q148" s="157"/>
      <c r="R148" s="157"/>
      <c r="S148" s="157"/>
    </row>
    <row r="149" spans="5:19" ht="12.75">
      <c r="E149" s="156"/>
      <c r="F149" s="156"/>
      <c r="G149" s="156"/>
      <c r="H149" s="156"/>
      <c r="I149" s="156"/>
      <c r="J149" s="156"/>
      <c r="K149" s="156"/>
      <c r="L149" s="156"/>
      <c r="M149" s="156"/>
      <c r="N149" s="157"/>
      <c r="O149" s="157"/>
      <c r="P149" s="157"/>
      <c r="Q149" s="157"/>
      <c r="R149" s="157"/>
      <c r="S149" s="157"/>
    </row>
    <row r="150" spans="5:19" ht="12.75">
      <c r="E150" s="156"/>
      <c r="F150" s="156"/>
      <c r="G150" s="156"/>
      <c r="H150" s="156"/>
      <c r="I150" s="156"/>
      <c r="J150" s="156"/>
      <c r="K150" s="156"/>
      <c r="L150" s="156"/>
      <c r="M150" s="156"/>
      <c r="N150" s="157"/>
      <c r="O150" s="157"/>
      <c r="P150" s="157"/>
      <c r="Q150" s="157"/>
      <c r="R150" s="157"/>
      <c r="S150" s="157"/>
    </row>
    <row r="151" spans="5:19" ht="12.75">
      <c r="E151" s="156"/>
      <c r="F151" s="156"/>
      <c r="G151" s="156"/>
      <c r="H151" s="156"/>
      <c r="I151" s="156"/>
      <c r="J151" s="156"/>
      <c r="K151" s="156"/>
      <c r="L151" s="156"/>
      <c r="M151" s="156"/>
      <c r="N151" s="157"/>
      <c r="O151" s="157"/>
      <c r="P151" s="157"/>
      <c r="Q151" s="157"/>
      <c r="R151" s="157"/>
      <c r="S151" s="157"/>
    </row>
    <row r="152" spans="5:19" ht="12.75">
      <c r="E152" s="156"/>
      <c r="F152" s="156"/>
      <c r="G152" s="156"/>
      <c r="H152" s="156"/>
      <c r="I152" s="156"/>
      <c r="J152" s="156"/>
      <c r="K152" s="156"/>
      <c r="L152" s="156"/>
      <c r="M152" s="156"/>
      <c r="N152" s="157"/>
      <c r="O152" s="157"/>
      <c r="P152" s="157"/>
      <c r="Q152" s="157"/>
      <c r="R152" s="157"/>
      <c r="S152" s="157"/>
    </row>
    <row r="153" spans="5:19" ht="12.75">
      <c r="E153" s="156"/>
      <c r="F153" s="156"/>
      <c r="G153" s="156"/>
      <c r="H153" s="156"/>
      <c r="I153" s="156"/>
      <c r="J153" s="156"/>
      <c r="K153" s="156"/>
      <c r="L153" s="156"/>
      <c r="M153" s="156"/>
      <c r="N153" s="157"/>
      <c r="O153" s="157"/>
      <c r="P153" s="157"/>
      <c r="Q153" s="157"/>
      <c r="R153" s="157"/>
      <c r="S153" s="157"/>
    </row>
    <row r="154" spans="5:19" ht="12.75">
      <c r="E154" s="156"/>
      <c r="F154" s="156"/>
      <c r="G154" s="156"/>
      <c r="H154" s="156"/>
      <c r="I154" s="156"/>
      <c r="J154" s="156"/>
      <c r="K154" s="156"/>
      <c r="L154" s="156"/>
      <c r="M154" s="156"/>
      <c r="N154" s="157"/>
      <c r="O154" s="157"/>
      <c r="P154" s="157"/>
      <c r="Q154" s="157"/>
      <c r="R154" s="157"/>
      <c r="S154" s="157"/>
    </row>
    <row r="155" spans="5:19" ht="12.75">
      <c r="E155" s="156"/>
      <c r="F155" s="156"/>
      <c r="G155" s="156"/>
      <c r="H155" s="156"/>
      <c r="I155" s="156"/>
      <c r="J155" s="156"/>
      <c r="K155" s="156"/>
      <c r="L155" s="156"/>
      <c r="M155" s="156"/>
      <c r="N155" s="157"/>
      <c r="O155" s="157"/>
      <c r="P155" s="157"/>
      <c r="Q155" s="157"/>
      <c r="R155" s="157"/>
      <c r="S155" s="157"/>
    </row>
    <row r="156" spans="5:19" ht="12.75">
      <c r="E156" s="156"/>
      <c r="F156" s="156"/>
      <c r="G156" s="156"/>
      <c r="H156" s="156"/>
      <c r="I156" s="156"/>
      <c r="J156" s="156"/>
      <c r="K156" s="156"/>
      <c r="L156" s="156"/>
      <c r="M156" s="156"/>
      <c r="N156" s="157"/>
      <c r="O156" s="157"/>
      <c r="P156" s="157"/>
      <c r="Q156" s="157"/>
      <c r="R156" s="157"/>
      <c r="S156" s="157"/>
    </row>
    <row r="157" spans="5:19" ht="12.75">
      <c r="E157" s="156"/>
      <c r="F157" s="156"/>
      <c r="G157" s="156"/>
      <c r="H157" s="156"/>
      <c r="I157" s="156"/>
      <c r="J157" s="156"/>
      <c r="K157" s="156"/>
      <c r="L157" s="156"/>
      <c r="M157" s="156"/>
      <c r="N157" s="157"/>
      <c r="O157" s="157"/>
      <c r="P157" s="157"/>
      <c r="Q157" s="157"/>
      <c r="R157" s="157"/>
      <c r="S157" s="157"/>
    </row>
    <row r="158" spans="5:19" ht="12.75">
      <c r="E158" s="156"/>
      <c r="F158" s="156"/>
      <c r="G158" s="156"/>
      <c r="H158" s="156"/>
      <c r="I158" s="156"/>
      <c r="J158" s="156"/>
      <c r="K158" s="156"/>
      <c r="L158" s="156"/>
      <c r="M158" s="156"/>
      <c r="N158" s="157"/>
      <c r="O158" s="157"/>
      <c r="P158" s="157"/>
      <c r="Q158" s="157"/>
      <c r="R158" s="157"/>
      <c r="S158" s="157"/>
    </row>
    <row r="159" spans="5:19" ht="12.75">
      <c r="E159" s="156"/>
      <c r="F159" s="156"/>
      <c r="G159" s="156"/>
      <c r="H159" s="156"/>
      <c r="I159" s="156"/>
      <c r="J159" s="156"/>
      <c r="K159" s="156"/>
      <c r="L159" s="156"/>
      <c r="M159" s="156"/>
      <c r="N159" s="157"/>
      <c r="O159" s="157"/>
      <c r="P159" s="157"/>
      <c r="Q159" s="157"/>
      <c r="R159" s="157"/>
      <c r="S159" s="157"/>
    </row>
    <row r="160" spans="5:19" ht="12.75">
      <c r="E160" s="156"/>
      <c r="F160" s="156"/>
      <c r="G160" s="156"/>
      <c r="H160" s="156"/>
      <c r="I160" s="156"/>
      <c r="J160" s="156"/>
      <c r="K160" s="156"/>
      <c r="L160" s="156"/>
      <c r="M160" s="156"/>
      <c r="N160" s="157"/>
      <c r="O160" s="157"/>
      <c r="P160" s="157"/>
      <c r="Q160" s="157"/>
      <c r="R160" s="157"/>
      <c r="S160" s="157"/>
    </row>
    <row r="161" spans="5:19" ht="12.75">
      <c r="E161" s="156"/>
      <c r="F161" s="156"/>
      <c r="G161" s="156"/>
      <c r="H161" s="156"/>
      <c r="I161" s="156"/>
      <c r="J161" s="156"/>
      <c r="K161" s="156"/>
      <c r="L161" s="156"/>
      <c r="M161" s="156"/>
      <c r="N161" s="157"/>
      <c r="O161" s="157"/>
      <c r="P161" s="157"/>
      <c r="Q161" s="157"/>
      <c r="R161" s="157"/>
      <c r="S161" s="157"/>
    </row>
    <row r="162" spans="5:19" ht="12.75">
      <c r="E162" s="156"/>
      <c r="F162" s="156"/>
      <c r="G162" s="156"/>
      <c r="H162" s="156"/>
      <c r="I162" s="156"/>
      <c r="J162" s="156"/>
      <c r="K162" s="156"/>
      <c r="L162" s="156"/>
      <c r="M162" s="156"/>
      <c r="N162" s="157"/>
      <c r="O162" s="157"/>
      <c r="P162" s="157"/>
      <c r="Q162" s="157"/>
      <c r="R162" s="157"/>
      <c r="S162" s="157"/>
    </row>
    <row r="163" spans="5:19" ht="12.75">
      <c r="E163" s="156"/>
      <c r="F163" s="156"/>
      <c r="G163" s="156"/>
      <c r="H163" s="156"/>
      <c r="I163" s="156"/>
      <c r="J163" s="156"/>
      <c r="K163" s="156"/>
      <c r="L163" s="156"/>
      <c r="M163" s="156"/>
      <c r="N163" s="157"/>
      <c r="O163" s="157"/>
      <c r="P163" s="157"/>
      <c r="Q163" s="157"/>
      <c r="R163" s="157"/>
      <c r="S163" s="157"/>
    </row>
    <row r="164" spans="5:19" ht="12.75">
      <c r="E164" s="156"/>
      <c r="F164" s="156"/>
      <c r="G164" s="156"/>
      <c r="H164" s="156"/>
      <c r="I164" s="156"/>
      <c r="J164" s="156"/>
      <c r="K164" s="156"/>
      <c r="L164" s="156"/>
      <c r="M164" s="156"/>
      <c r="N164" s="157"/>
      <c r="O164" s="157"/>
      <c r="P164" s="157"/>
      <c r="Q164" s="157"/>
      <c r="R164" s="157"/>
      <c r="S164" s="157"/>
    </row>
    <row r="165" spans="5:19" ht="12.75">
      <c r="E165" s="156"/>
      <c r="F165" s="156"/>
      <c r="G165" s="156"/>
      <c r="H165" s="156"/>
      <c r="I165" s="156"/>
      <c r="J165" s="156"/>
      <c r="K165" s="156"/>
      <c r="L165" s="156"/>
      <c r="M165" s="156"/>
      <c r="N165" s="157"/>
      <c r="O165" s="157"/>
      <c r="P165" s="157"/>
      <c r="Q165" s="157"/>
      <c r="R165" s="157"/>
      <c r="S165" s="157"/>
    </row>
    <row r="166" spans="5:19" ht="12.75">
      <c r="E166" s="156"/>
      <c r="F166" s="156"/>
      <c r="G166" s="156"/>
      <c r="H166" s="156"/>
      <c r="I166" s="156"/>
      <c r="J166" s="156"/>
      <c r="K166" s="156"/>
      <c r="L166" s="156"/>
      <c r="M166" s="156"/>
      <c r="N166" s="157"/>
      <c r="O166" s="157"/>
      <c r="P166" s="157"/>
      <c r="Q166" s="157"/>
      <c r="R166" s="157"/>
      <c r="S166" s="157"/>
    </row>
    <row r="167" spans="5:19" ht="12.75">
      <c r="E167" s="156"/>
      <c r="F167" s="156"/>
      <c r="G167" s="156"/>
      <c r="H167" s="156"/>
      <c r="I167" s="156"/>
      <c r="J167" s="156"/>
      <c r="K167" s="156"/>
      <c r="L167" s="156"/>
      <c r="M167" s="156"/>
      <c r="N167" s="157"/>
      <c r="O167" s="157"/>
      <c r="P167" s="157"/>
      <c r="Q167" s="157"/>
      <c r="R167" s="157"/>
      <c r="S167" s="157"/>
    </row>
    <row r="168" spans="5:19" ht="12.75">
      <c r="E168" s="156"/>
      <c r="F168" s="156"/>
      <c r="G168" s="156"/>
      <c r="H168" s="156"/>
      <c r="I168" s="156"/>
      <c r="J168" s="156"/>
      <c r="K168" s="156"/>
      <c r="L168" s="156"/>
      <c r="M168" s="156"/>
      <c r="N168" s="157"/>
      <c r="O168" s="157"/>
      <c r="P168" s="157"/>
      <c r="Q168" s="157"/>
      <c r="R168" s="157"/>
      <c r="S168" s="157"/>
    </row>
    <row r="169" spans="5:19" ht="12.75">
      <c r="E169" s="156"/>
      <c r="F169" s="156"/>
      <c r="G169" s="156"/>
      <c r="H169" s="156"/>
      <c r="I169" s="156"/>
      <c r="J169" s="156"/>
      <c r="K169" s="156"/>
      <c r="L169" s="156"/>
      <c r="M169" s="156"/>
      <c r="N169" s="157"/>
      <c r="O169" s="157"/>
      <c r="P169" s="157"/>
      <c r="Q169" s="157"/>
      <c r="R169" s="157"/>
      <c r="S169" s="157"/>
    </row>
    <row r="170" spans="5:19" ht="12.75">
      <c r="E170" s="156"/>
      <c r="F170" s="156"/>
      <c r="G170" s="156"/>
      <c r="H170" s="156"/>
      <c r="I170" s="156"/>
      <c r="J170" s="156"/>
      <c r="K170" s="156"/>
      <c r="L170" s="156"/>
      <c r="M170" s="156"/>
      <c r="N170" s="157"/>
      <c r="O170" s="157"/>
      <c r="P170" s="157"/>
      <c r="Q170" s="157"/>
      <c r="R170" s="157"/>
      <c r="S170" s="157"/>
    </row>
    <row r="171" spans="5:19" ht="12.75">
      <c r="E171" s="156"/>
      <c r="F171" s="156"/>
      <c r="G171" s="156"/>
      <c r="H171" s="156"/>
      <c r="I171" s="156"/>
      <c r="J171" s="156"/>
      <c r="K171" s="156"/>
      <c r="L171" s="156"/>
      <c r="M171" s="156"/>
      <c r="N171" s="157"/>
      <c r="O171" s="157"/>
      <c r="P171" s="157"/>
      <c r="Q171" s="157"/>
      <c r="R171" s="157"/>
      <c r="S171" s="157"/>
    </row>
    <row r="172" spans="5:19" ht="12.75">
      <c r="E172" s="156"/>
      <c r="F172" s="156"/>
      <c r="G172" s="156"/>
      <c r="H172" s="156"/>
      <c r="I172" s="156"/>
      <c r="J172" s="156"/>
      <c r="K172" s="156"/>
      <c r="L172" s="156"/>
      <c r="M172" s="156"/>
      <c r="N172" s="157"/>
      <c r="O172" s="157"/>
      <c r="P172" s="157"/>
      <c r="Q172" s="157"/>
      <c r="R172" s="157"/>
      <c r="S172" s="157"/>
    </row>
    <row r="173" spans="5:19" ht="12.75">
      <c r="E173" s="156"/>
      <c r="F173" s="156"/>
      <c r="G173" s="156"/>
      <c r="H173" s="156"/>
      <c r="I173" s="156"/>
      <c r="J173" s="156"/>
      <c r="K173" s="156"/>
      <c r="L173" s="156"/>
      <c r="M173" s="156"/>
      <c r="N173" s="157"/>
      <c r="O173" s="157"/>
      <c r="P173" s="157"/>
      <c r="Q173" s="157"/>
      <c r="R173" s="157"/>
      <c r="S173" s="157"/>
    </row>
    <row r="174" spans="5:19" ht="12.75">
      <c r="E174" s="156"/>
      <c r="F174" s="156"/>
      <c r="G174" s="156"/>
      <c r="H174" s="156"/>
      <c r="I174" s="156"/>
      <c r="J174" s="156"/>
      <c r="K174" s="156"/>
      <c r="L174" s="156"/>
      <c r="M174" s="156"/>
      <c r="N174" s="157"/>
      <c r="O174" s="157"/>
      <c r="P174" s="157"/>
      <c r="Q174" s="157"/>
      <c r="R174" s="157"/>
      <c r="S174" s="157"/>
    </row>
    <row r="175" spans="5:19" ht="12.75">
      <c r="E175" s="156"/>
      <c r="F175" s="156"/>
      <c r="G175" s="156"/>
      <c r="H175" s="156"/>
      <c r="I175" s="156"/>
      <c r="J175" s="156"/>
      <c r="K175" s="156"/>
      <c r="L175" s="156"/>
      <c r="M175" s="156"/>
      <c r="N175" s="157"/>
      <c r="O175" s="157"/>
      <c r="P175" s="157"/>
      <c r="Q175" s="157"/>
      <c r="R175" s="157"/>
      <c r="S175" s="157"/>
    </row>
    <row r="176" spans="5:19" ht="12.75">
      <c r="E176" s="156"/>
      <c r="F176" s="156"/>
      <c r="G176" s="156"/>
      <c r="H176" s="156"/>
      <c r="I176" s="156"/>
      <c r="J176" s="156"/>
      <c r="K176" s="156"/>
      <c r="L176" s="156"/>
      <c r="M176" s="156"/>
      <c r="N176" s="157"/>
      <c r="O176" s="157"/>
      <c r="P176" s="157"/>
      <c r="Q176" s="157"/>
      <c r="R176" s="157"/>
      <c r="S176" s="157"/>
    </row>
    <row r="177" spans="5:19" ht="12.75">
      <c r="E177" s="156"/>
      <c r="F177" s="156"/>
      <c r="G177" s="156"/>
      <c r="H177" s="156"/>
      <c r="I177" s="156"/>
      <c r="J177" s="156"/>
      <c r="K177" s="156"/>
      <c r="L177" s="156"/>
      <c r="M177" s="156"/>
      <c r="N177" s="157"/>
      <c r="O177" s="157"/>
      <c r="P177" s="157"/>
      <c r="Q177" s="157"/>
      <c r="R177" s="157"/>
      <c r="S177" s="157"/>
    </row>
    <row r="178" spans="5:19" ht="12.75">
      <c r="E178" s="156"/>
      <c r="F178" s="156"/>
      <c r="G178" s="156"/>
      <c r="H178" s="156"/>
      <c r="I178" s="156"/>
      <c r="J178" s="156"/>
      <c r="K178" s="156"/>
      <c r="L178" s="156"/>
      <c r="M178" s="156"/>
      <c r="N178" s="157"/>
      <c r="O178" s="157"/>
      <c r="P178" s="157"/>
      <c r="Q178" s="157"/>
      <c r="R178" s="157"/>
      <c r="S178" s="157"/>
    </row>
    <row r="179" spans="5:19" ht="12.75">
      <c r="E179" s="156"/>
      <c r="F179" s="156"/>
      <c r="G179" s="156"/>
      <c r="H179" s="156"/>
      <c r="I179" s="156"/>
      <c r="J179" s="156"/>
      <c r="K179" s="156"/>
      <c r="L179" s="156"/>
      <c r="M179" s="156"/>
      <c r="N179" s="157"/>
      <c r="O179" s="157"/>
      <c r="P179" s="157"/>
      <c r="Q179" s="157"/>
      <c r="R179" s="157"/>
      <c r="S179" s="157"/>
    </row>
    <row r="180" spans="5:19" ht="12.75">
      <c r="E180" s="156"/>
      <c r="F180" s="156"/>
      <c r="G180" s="156"/>
      <c r="H180" s="156"/>
      <c r="I180" s="156"/>
      <c r="J180" s="156"/>
      <c r="K180" s="156"/>
      <c r="L180" s="156"/>
      <c r="M180" s="156"/>
      <c r="N180" s="157"/>
      <c r="O180" s="157"/>
      <c r="P180" s="157"/>
      <c r="Q180" s="157"/>
      <c r="R180" s="157"/>
      <c r="S180" s="157"/>
    </row>
    <row r="181" spans="5:19" ht="12.75">
      <c r="E181" s="156"/>
      <c r="F181" s="156"/>
      <c r="G181" s="156"/>
      <c r="H181" s="156"/>
      <c r="I181" s="156"/>
      <c r="J181" s="156"/>
      <c r="K181" s="156"/>
      <c r="L181" s="156"/>
      <c r="M181" s="156"/>
      <c r="N181" s="157"/>
      <c r="O181" s="157"/>
      <c r="P181" s="157"/>
      <c r="Q181" s="157"/>
      <c r="R181" s="157"/>
      <c r="S181" s="157"/>
    </row>
    <row r="182" spans="5:19" ht="12.75">
      <c r="E182" s="156"/>
      <c r="F182" s="156"/>
      <c r="G182" s="156"/>
      <c r="H182" s="156"/>
      <c r="I182" s="156"/>
      <c r="J182" s="156"/>
      <c r="K182" s="156"/>
      <c r="L182" s="156"/>
      <c r="M182" s="156"/>
      <c r="N182" s="157"/>
      <c r="O182" s="157"/>
      <c r="P182" s="157"/>
      <c r="Q182" s="157"/>
      <c r="R182" s="157"/>
      <c r="S182" s="157"/>
    </row>
    <row r="183" spans="5:19" ht="12.75">
      <c r="E183" s="156"/>
      <c r="F183" s="156"/>
      <c r="G183" s="156"/>
      <c r="H183" s="156"/>
      <c r="I183" s="156"/>
      <c r="J183" s="156"/>
      <c r="K183" s="156"/>
      <c r="L183" s="156"/>
      <c r="M183" s="156"/>
      <c r="N183" s="157"/>
      <c r="O183" s="157"/>
      <c r="P183" s="157"/>
      <c r="Q183" s="157"/>
      <c r="R183" s="157"/>
      <c r="S183" s="157"/>
    </row>
    <row r="184" spans="5:19" ht="12.75">
      <c r="E184" s="156"/>
      <c r="F184" s="156"/>
      <c r="G184" s="156"/>
      <c r="H184" s="156"/>
      <c r="I184" s="156"/>
      <c r="J184" s="156"/>
      <c r="K184" s="156"/>
      <c r="L184" s="156"/>
      <c r="M184" s="156"/>
      <c r="N184" s="157"/>
      <c r="O184" s="157"/>
      <c r="P184" s="157"/>
      <c r="Q184" s="157"/>
      <c r="R184" s="157"/>
      <c r="S184" s="157"/>
    </row>
    <row r="185" spans="5:19" ht="12.75">
      <c r="E185" s="156"/>
      <c r="F185" s="156"/>
      <c r="G185" s="156"/>
      <c r="H185" s="156"/>
      <c r="I185" s="156"/>
      <c r="J185" s="156"/>
      <c r="K185" s="156"/>
      <c r="L185" s="156"/>
      <c r="M185" s="156"/>
      <c r="N185" s="157"/>
      <c r="O185" s="157"/>
      <c r="P185" s="157"/>
      <c r="Q185" s="157"/>
      <c r="R185" s="157"/>
      <c r="S185" s="157"/>
    </row>
    <row r="186" spans="5:19" ht="12.75">
      <c r="E186" s="156"/>
      <c r="F186" s="156"/>
      <c r="G186" s="156"/>
      <c r="H186" s="156"/>
      <c r="I186" s="156"/>
      <c r="J186" s="156"/>
      <c r="K186" s="156"/>
      <c r="L186" s="156"/>
      <c r="M186" s="156"/>
      <c r="N186" s="157"/>
      <c r="O186" s="157"/>
      <c r="P186" s="157"/>
      <c r="Q186" s="157"/>
      <c r="R186" s="157"/>
      <c r="S186" s="157"/>
    </row>
    <row r="187" spans="5:19" ht="12.75">
      <c r="E187" s="156"/>
      <c r="F187" s="156"/>
      <c r="G187" s="156"/>
      <c r="H187" s="156"/>
      <c r="I187" s="156"/>
      <c r="J187" s="156"/>
      <c r="K187" s="156"/>
      <c r="L187" s="156"/>
      <c r="M187" s="156"/>
      <c r="N187" s="157"/>
      <c r="O187" s="157"/>
      <c r="P187" s="157"/>
      <c r="Q187" s="157"/>
      <c r="R187" s="157"/>
      <c r="S187" s="157"/>
    </row>
    <row r="188" spans="5:19" ht="12.75">
      <c r="E188" s="156"/>
      <c r="F188" s="156"/>
      <c r="G188" s="156"/>
      <c r="H188" s="156"/>
      <c r="I188" s="156"/>
      <c r="J188" s="156"/>
      <c r="K188" s="156"/>
      <c r="L188" s="156"/>
      <c r="M188" s="156"/>
      <c r="N188" s="157"/>
      <c r="O188" s="157"/>
      <c r="P188" s="157"/>
      <c r="Q188" s="157"/>
      <c r="R188" s="157"/>
      <c r="S188" s="157"/>
    </row>
    <row r="189" spans="5:19" ht="12.75">
      <c r="E189" s="156"/>
      <c r="F189" s="156"/>
      <c r="G189" s="156"/>
      <c r="H189" s="156"/>
      <c r="I189" s="156"/>
      <c r="J189" s="156"/>
      <c r="K189" s="156"/>
      <c r="L189" s="156"/>
      <c r="M189" s="156"/>
      <c r="N189" s="157"/>
      <c r="O189" s="157"/>
      <c r="P189" s="157"/>
      <c r="Q189" s="157"/>
      <c r="R189" s="157"/>
      <c r="S189" s="157"/>
    </row>
    <row r="190" spans="5:19" ht="12.75">
      <c r="E190" s="156"/>
      <c r="F190" s="156"/>
      <c r="G190" s="156"/>
      <c r="H190" s="156"/>
      <c r="I190" s="156"/>
      <c r="J190" s="156"/>
      <c r="K190" s="156"/>
      <c r="L190" s="156"/>
      <c r="M190" s="156"/>
      <c r="N190" s="157"/>
      <c r="O190" s="157"/>
      <c r="P190" s="157"/>
      <c r="Q190" s="157"/>
      <c r="R190" s="157"/>
      <c r="S190" s="157"/>
    </row>
    <row r="191" spans="5:19" ht="12.75">
      <c r="E191" s="156"/>
      <c r="F191" s="156"/>
      <c r="G191" s="156"/>
      <c r="H191" s="156"/>
      <c r="I191" s="156"/>
      <c r="J191" s="156"/>
      <c r="K191" s="156"/>
      <c r="L191" s="156"/>
      <c r="M191" s="156"/>
      <c r="N191" s="157"/>
      <c r="O191" s="157"/>
      <c r="P191" s="157"/>
      <c r="Q191" s="157"/>
      <c r="R191" s="157"/>
      <c r="S191" s="157"/>
    </row>
    <row r="192" spans="5:19" ht="12.75">
      <c r="E192" s="156"/>
      <c r="F192" s="156"/>
      <c r="G192" s="156"/>
      <c r="H192" s="156"/>
      <c r="I192" s="156"/>
      <c r="J192" s="156"/>
      <c r="K192" s="156"/>
      <c r="L192" s="156"/>
      <c r="M192" s="156"/>
      <c r="N192" s="157"/>
      <c r="O192" s="157"/>
      <c r="P192" s="157"/>
      <c r="Q192" s="157"/>
      <c r="R192" s="157"/>
      <c r="S192" s="157"/>
    </row>
    <row r="193" spans="5:19" ht="12.75">
      <c r="E193" s="156"/>
      <c r="F193" s="156"/>
      <c r="G193" s="156"/>
      <c r="H193" s="156"/>
      <c r="I193" s="156"/>
      <c r="J193" s="156"/>
      <c r="K193" s="156"/>
      <c r="L193" s="156"/>
      <c r="M193" s="156"/>
      <c r="N193" s="157"/>
      <c r="O193" s="157"/>
      <c r="P193" s="157"/>
      <c r="Q193" s="157"/>
      <c r="R193" s="157"/>
      <c r="S193" s="157"/>
    </row>
    <row r="194" spans="5:19" ht="12.75">
      <c r="E194" s="156"/>
      <c r="F194" s="156"/>
      <c r="G194" s="156"/>
      <c r="H194" s="156"/>
      <c r="I194" s="156"/>
      <c r="J194" s="156"/>
      <c r="K194" s="156"/>
      <c r="L194" s="156"/>
      <c r="M194" s="156"/>
      <c r="N194" s="157"/>
      <c r="O194" s="157"/>
      <c r="P194" s="157"/>
      <c r="Q194" s="157"/>
      <c r="R194" s="157"/>
      <c r="S194" s="157"/>
    </row>
    <row r="195" spans="5:19" ht="12.75">
      <c r="E195" s="156"/>
      <c r="F195" s="156"/>
      <c r="G195" s="156"/>
      <c r="H195" s="156"/>
      <c r="I195" s="156"/>
      <c r="J195" s="156"/>
      <c r="K195" s="156"/>
      <c r="L195" s="156"/>
      <c r="M195" s="156"/>
      <c r="N195" s="157"/>
      <c r="O195" s="157"/>
      <c r="P195" s="157"/>
      <c r="Q195" s="157"/>
      <c r="R195" s="157"/>
      <c r="S195" s="157"/>
    </row>
    <row r="196" spans="5:19" ht="12.75">
      <c r="E196" s="156"/>
      <c r="F196" s="156"/>
      <c r="G196" s="156"/>
      <c r="H196" s="156"/>
      <c r="I196" s="156"/>
      <c r="J196" s="156"/>
      <c r="K196" s="156"/>
      <c r="L196" s="156"/>
      <c r="M196" s="156"/>
      <c r="N196" s="157"/>
      <c r="O196" s="157"/>
      <c r="P196" s="157"/>
      <c r="Q196" s="157"/>
      <c r="R196" s="157"/>
      <c r="S196" s="157"/>
    </row>
    <row r="197" spans="5:19" ht="12.75">
      <c r="E197" s="156"/>
      <c r="F197" s="156"/>
      <c r="G197" s="156"/>
      <c r="H197" s="156"/>
      <c r="I197" s="156"/>
      <c r="J197" s="156"/>
      <c r="K197" s="156"/>
      <c r="L197" s="156"/>
      <c r="M197" s="156"/>
      <c r="N197" s="157"/>
      <c r="O197" s="157"/>
      <c r="P197" s="157"/>
      <c r="Q197" s="157"/>
      <c r="R197" s="157"/>
      <c r="S197" s="157"/>
    </row>
    <row r="198" spans="5:19" ht="12.75">
      <c r="E198" s="156"/>
      <c r="F198" s="156"/>
      <c r="G198" s="156"/>
      <c r="H198" s="156"/>
      <c r="I198" s="156"/>
      <c r="J198" s="156"/>
      <c r="K198" s="156"/>
      <c r="L198" s="156"/>
      <c r="M198" s="156"/>
      <c r="N198" s="157"/>
      <c r="O198" s="157"/>
      <c r="P198" s="157"/>
      <c r="Q198" s="157"/>
      <c r="R198" s="157"/>
      <c r="S198" s="157"/>
    </row>
    <row r="199" spans="5:19" ht="12.75">
      <c r="E199" s="156"/>
      <c r="F199" s="156"/>
      <c r="G199" s="156"/>
      <c r="H199" s="156"/>
      <c r="I199" s="156"/>
      <c r="J199" s="156"/>
      <c r="K199" s="156"/>
      <c r="L199" s="156"/>
      <c r="M199" s="156"/>
      <c r="N199" s="157"/>
      <c r="O199" s="157"/>
      <c r="P199" s="157"/>
      <c r="Q199" s="157"/>
      <c r="R199" s="157"/>
      <c r="S199" s="157"/>
    </row>
    <row r="200" spans="5:19" ht="12.75">
      <c r="E200" s="156"/>
      <c r="F200" s="156"/>
      <c r="G200" s="156"/>
      <c r="H200" s="156"/>
      <c r="I200" s="156"/>
      <c r="J200" s="156"/>
      <c r="K200" s="156"/>
      <c r="L200" s="156"/>
      <c r="M200" s="156"/>
      <c r="N200" s="157"/>
      <c r="O200" s="157"/>
      <c r="P200" s="157"/>
      <c r="Q200" s="157"/>
      <c r="R200" s="157"/>
      <c r="S200" s="157"/>
    </row>
    <row r="201" spans="5:19" ht="12.75">
      <c r="E201" s="156"/>
      <c r="F201" s="156"/>
      <c r="G201" s="156"/>
      <c r="H201" s="156"/>
      <c r="I201" s="156"/>
      <c r="J201" s="156"/>
      <c r="K201" s="156"/>
      <c r="L201" s="156"/>
      <c r="M201" s="156"/>
      <c r="N201" s="157"/>
      <c r="O201" s="157"/>
      <c r="P201" s="157"/>
      <c r="Q201" s="157"/>
      <c r="R201" s="157"/>
      <c r="S201" s="157"/>
    </row>
    <row r="202" spans="5:19" ht="12.75">
      <c r="E202" s="156"/>
      <c r="F202" s="156"/>
      <c r="G202" s="156"/>
      <c r="H202" s="156"/>
      <c r="I202" s="156"/>
      <c r="J202" s="156"/>
      <c r="K202" s="156"/>
      <c r="L202" s="156"/>
      <c r="M202" s="156"/>
      <c r="N202" s="157"/>
      <c r="O202" s="157"/>
      <c r="P202" s="157"/>
      <c r="Q202" s="157"/>
      <c r="R202" s="157"/>
      <c r="S202" s="157"/>
    </row>
    <row r="203" spans="5:19" ht="12.75">
      <c r="E203" s="156"/>
      <c r="F203" s="156"/>
      <c r="G203" s="156"/>
      <c r="H203" s="156"/>
      <c r="I203" s="156"/>
      <c r="J203" s="156"/>
      <c r="K203" s="156"/>
      <c r="L203" s="156"/>
      <c r="M203" s="156"/>
      <c r="N203" s="157"/>
      <c r="O203" s="157"/>
      <c r="P203" s="157"/>
      <c r="Q203" s="157"/>
      <c r="R203" s="157"/>
      <c r="S203" s="157"/>
    </row>
    <row r="204" spans="5:19" ht="12.75">
      <c r="E204" s="156"/>
      <c r="F204" s="156"/>
      <c r="G204" s="156"/>
      <c r="H204" s="156"/>
      <c r="I204" s="156"/>
      <c r="J204" s="156"/>
      <c r="K204" s="156"/>
      <c r="L204" s="156"/>
      <c r="M204" s="156"/>
      <c r="N204" s="157"/>
      <c r="O204" s="157"/>
      <c r="P204" s="157"/>
      <c r="Q204" s="157"/>
      <c r="R204" s="157"/>
      <c r="S204" s="157"/>
    </row>
    <row r="205" spans="5:19" ht="12.75">
      <c r="E205" s="156"/>
      <c r="F205" s="156"/>
      <c r="G205" s="156"/>
      <c r="H205" s="156"/>
      <c r="I205" s="156"/>
      <c r="J205" s="156"/>
      <c r="K205" s="156"/>
      <c r="L205" s="156"/>
      <c r="M205" s="156"/>
      <c r="N205" s="157"/>
      <c r="O205" s="157"/>
      <c r="P205" s="157"/>
      <c r="Q205" s="157"/>
      <c r="R205" s="157"/>
      <c r="S205" s="157"/>
    </row>
    <row r="206" spans="5:19" ht="12.75">
      <c r="E206" s="156"/>
      <c r="F206" s="156"/>
      <c r="G206" s="156"/>
      <c r="H206" s="156"/>
      <c r="I206" s="156"/>
      <c r="J206" s="156"/>
      <c r="K206" s="156"/>
      <c r="L206" s="156"/>
      <c r="M206" s="156"/>
      <c r="N206" s="157"/>
      <c r="O206" s="157"/>
      <c r="P206" s="157"/>
      <c r="Q206" s="157"/>
      <c r="R206" s="157"/>
      <c r="S206" s="157"/>
    </row>
    <row r="207" spans="5:19" ht="12.75">
      <c r="E207" s="156"/>
      <c r="F207" s="156"/>
      <c r="G207" s="156"/>
      <c r="H207" s="156"/>
      <c r="I207" s="156"/>
      <c r="J207" s="156"/>
      <c r="K207" s="156"/>
      <c r="L207" s="156"/>
      <c r="M207" s="156"/>
      <c r="N207" s="157"/>
      <c r="O207" s="157"/>
      <c r="P207" s="157"/>
      <c r="Q207" s="157"/>
      <c r="R207" s="157"/>
      <c r="S207" s="157"/>
    </row>
    <row r="208" spans="5:19" ht="12.75">
      <c r="E208" s="156"/>
      <c r="F208" s="156"/>
      <c r="G208" s="156"/>
      <c r="H208" s="156"/>
      <c r="I208" s="156"/>
      <c r="J208" s="156"/>
      <c r="K208" s="156"/>
      <c r="L208" s="156"/>
      <c r="M208" s="156"/>
      <c r="N208" s="157"/>
      <c r="O208" s="157"/>
      <c r="P208" s="157"/>
      <c r="Q208" s="157"/>
      <c r="R208" s="157"/>
      <c r="S208" s="157"/>
    </row>
    <row r="209" spans="5:19" ht="12.75">
      <c r="E209" s="156"/>
      <c r="F209" s="156"/>
      <c r="G209" s="156"/>
      <c r="H209" s="156"/>
      <c r="I209" s="156"/>
      <c r="J209" s="156"/>
      <c r="K209" s="156"/>
      <c r="L209" s="156"/>
      <c r="M209" s="156"/>
      <c r="N209" s="157"/>
      <c r="O209" s="157"/>
      <c r="P209" s="157"/>
      <c r="Q209" s="157"/>
      <c r="R209" s="157"/>
      <c r="S209" s="157"/>
    </row>
    <row r="210" spans="5:19" ht="12.75">
      <c r="E210" s="156"/>
      <c r="F210" s="156"/>
      <c r="G210" s="156"/>
      <c r="H210" s="156"/>
      <c r="I210" s="156"/>
      <c r="J210" s="156"/>
      <c r="K210" s="156"/>
      <c r="L210" s="156"/>
      <c r="M210" s="156"/>
      <c r="N210" s="157"/>
      <c r="O210" s="157"/>
      <c r="P210" s="157"/>
      <c r="Q210" s="157"/>
      <c r="R210" s="157"/>
      <c r="S210" s="157"/>
    </row>
    <row r="211" spans="5:19" ht="12.75">
      <c r="E211" s="156"/>
      <c r="F211" s="156"/>
      <c r="G211" s="156"/>
      <c r="H211" s="156"/>
      <c r="I211" s="156"/>
      <c r="J211" s="156"/>
      <c r="K211" s="156"/>
      <c r="L211" s="156"/>
      <c r="M211" s="156"/>
      <c r="N211" s="157"/>
      <c r="O211" s="157"/>
      <c r="P211" s="157"/>
      <c r="Q211" s="157"/>
      <c r="R211" s="157"/>
      <c r="S211" s="157"/>
    </row>
    <row r="212" spans="5:19" ht="12.75">
      <c r="E212" s="156"/>
      <c r="F212" s="156"/>
      <c r="G212" s="156"/>
      <c r="H212" s="156"/>
      <c r="I212" s="156"/>
      <c r="J212" s="156"/>
      <c r="K212" s="156"/>
      <c r="L212" s="156"/>
      <c r="M212" s="156"/>
      <c r="N212" s="157"/>
      <c r="O212" s="157"/>
      <c r="P212" s="157"/>
      <c r="Q212" s="157"/>
      <c r="R212" s="157"/>
      <c r="S212" s="157"/>
    </row>
    <row r="213" spans="5:19" ht="12.75">
      <c r="E213" s="156"/>
      <c r="F213" s="156"/>
      <c r="G213" s="156"/>
      <c r="H213" s="156"/>
      <c r="I213" s="156"/>
      <c r="J213" s="156"/>
      <c r="K213" s="156"/>
      <c r="L213" s="156"/>
      <c r="M213" s="156"/>
      <c r="N213" s="157"/>
      <c r="O213" s="157"/>
      <c r="P213" s="157"/>
      <c r="Q213" s="157"/>
      <c r="R213" s="157"/>
      <c r="S213" s="157"/>
    </row>
    <row r="214" spans="5:19" ht="12.75">
      <c r="E214" s="156"/>
      <c r="F214" s="156"/>
      <c r="G214" s="156"/>
      <c r="H214" s="156"/>
      <c r="I214" s="156"/>
      <c r="J214" s="156"/>
      <c r="K214" s="156"/>
      <c r="L214" s="156"/>
      <c r="M214" s="156"/>
      <c r="N214" s="157"/>
      <c r="O214" s="157"/>
      <c r="P214" s="157"/>
      <c r="Q214" s="157"/>
      <c r="R214" s="157"/>
      <c r="S214" s="157"/>
    </row>
    <row r="215" spans="5:19" ht="12.75">
      <c r="E215" s="156"/>
      <c r="F215" s="156"/>
      <c r="G215" s="156"/>
      <c r="H215" s="156"/>
      <c r="I215" s="156"/>
      <c r="J215" s="156"/>
      <c r="K215" s="156"/>
      <c r="L215" s="156"/>
      <c r="M215" s="156"/>
      <c r="N215" s="157"/>
      <c r="O215" s="157"/>
      <c r="P215" s="157"/>
      <c r="Q215" s="157"/>
      <c r="R215" s="157"/>
      <c r="S215" s="157"/>
    </row>
    <row r="216" spans="5:19" ht="12.75">
      <c r="E216" s="156"/>
      <c r="F216" s="156"/>
      <c r="G216" s="156"/>
      <c r="H216" s="156"/>
      <c r="I216" s="156"/>
      <c r="J216" s="156"/>
      <c r="K216" s="156"/>
      <c r="L216" s="156"/>
      <c r="M216" s="156"/>
      <c r="N216" s="157"/>
      <c r="O216" s="157"/>
      <c r="P216" s="157"/>
      <c r="Q216" s="157"/>
      <c r="R216" s="157"/>
      <c r="S216" s="157"/>
    </row>
  </sheetData>
  <sheetProtection/>
  <mergeCells count="112">
    <mergeCell ref="A4:A9"/>
    <mergeCell ref="B4:B9"/>
    <mergeCell ref="C4:D9"/>
    <mergeCell ref="E4:E9"/>
    <mergeCell ref="F4:R4"/>
    <mergeCell ref="F5:F9"/>
    <mergeCell ref="G5:N6"/>
    <mergeCell ref="O5:O9"/>
    <mergeCell ref="P5:R5"/>
    <mergeCell ref="P6:P9"/>
    <mergeCell ref="R6:R9"/>
    <mergeCell ref="G7:G9"/>
    <mergeCell ref="H7:I8"/>
    <mergeCell ref="J7:J9"/>
    <mergeCell ref="K7:K9"/>
    <mergeCell ref="L7:L9"/>
    <mergeCell ref="M7:M9"/>
    <mergeCell ref="N7:N9"/>
    <mergeCell ref="Q8:Q9"/>
    <mergeCell ref="C10:D10"/>
    <mergeCell ref="A11:A13"/>
    <mergeCell ref="C11:D11"/>
    <mergeCell ref="C12:D12"/>
    <mergeCell ref="C13:D13"/>
    <mergeCell ref="A14:A16"/>
    <mergeCell ref="C14:D14"/>
    <mergeCell ref="C15:D15"/>
    <mergeCell ref="C16:D16"/>
    <mergeCell ref="A17:A20"/>
    <mergeCell ref="C17:D17"/>
    <mergeCell ref="C18:D18"/>
    <mergeCell ref="C19:D19"/>
    <mergeCell ref="C20:D20"/>
    <mergeCell ref="A21:A22"/>
    <mergeCell ref="C21:D21"/>
    <mergeCell ref="C22:D22"/>
    <mergeCell ref="A23:A27"/>
    <mergeCell ref="C23:D23"/>
    <mergeCell ref="C24:D24"/>
    <mergeCell ref="C25:D25"/>
    <mergeCell ref="C26:D26"/>
    <mergeCell ref="C27:D27"/>
    <mergeCell ref="A28:A29"/>
    <mergeCell ref="C28:D28"/>
    <mergeCell ref="C29:D29"/>
    <mergeCell ref="A30:A36"/>
    <mergeCell ref="C30:D30"/>
    <mergeCell ref="C31:D31"/>
    <mergeCell ref="C32:D32"/>
    <mergeCell ref="C33:D33"/>
    <mergeCell ref="C34:D34"/>
    <mergeCell ref="C35:D35"/>
    <mergeCell ref="C36:D36"/>
    <mergeCell ref="A37:A40"/>
    <mergeCell ref="C37:D37"/>
    <mergeCell ref="C38:D38"/>
    <mergeCell ref="C39:D39"/>
    <mergeCell ref="C40:D40"/>
    <mergeCell ref="A41:A4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A54:A56"/>
    <mergeCell ref="C54:D54"/>
    <mergeCell ref="C55:D55"/>
    <mergeCell ref="C56:D56"/>
    <mergeCell ref="A57:A63"/>
    <mergeCell ref="C57:D57"/>
    <mergeCell ref="C58:D58"/>
    <mergeCell ref="C59:D59"/>
    <mergeCell ref="C60:D60"/>
    <mergeCell ref="C61:D61"/>
    <mergeCell ref="C62:D62"/>
    <mergeCell ref="C63:D63"/>
    <mergeCell ref="C74:D74"/>
    <mergeCell ref="C75:D75"/>
    <mergeCell ref="A64:A68"/>
    <mergeCell ref="C64:D64"/>
    <mergeCell ref="C65:D65"/>
    <mergeCell ref="C66:D66"/>
    <mergeCell ref="C67:D67"/>
    <mergeCell ref="C68:D68"/>
    <mergeCell ref="C78:D78"/>
    <mergeCell ref="C79:D79"/>
    <mergeCell ref="C80:D80"/>
    <mergeCell ref="C81:D81"/>
    <mergeCell ref="A69:A75"/>
    <mergeCell ref="C69:D69"/>
    <mergeCell ref="C70:D70"/>
    <mergeCell ref="C71:D71"/>
    <mergeCell ref="C72:D72"/>
    <mergeCell ref="C73:D73"/>
    <mergeCell ref="A82:A83"/>
    <mergeCell ref="C82:D82"/>
    <mergeCell ref="C83:D83"/>
    <mergeCell ref="A84:D84"/>
    <mergeCell ref="Q6:Q7"/>
    <mergeCell ref="A1:Q1"/>
    <mergeCell ref="A76:A77"/>
    <mergeCell ref="C76:D76"/>
    <mergeCell ref="C77:D77"/>
    <mergeCell ref="A78:A81"/>
  </mergeCells>
  <printOptions horizontalCentered="1"/>
  <pageMargins left="0.2362204724409449" right="0.4724409448818898" top="0.96484375" bottom="0.7874015748031497" header="0.5118110236220472" footer="0.5118110236220472"/>
  <pageSetup horizontalDpi="600" verticalDpi="600" orientation="landscape" paperSize="9" scale="65" r:id="rId1"/>
  <headerFooter alignWithMargins="0">
    <oddHeader>&amp;RZałącznik nr &amp;A
do uchwały Rady Powiatu w Opatowie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Layout" workbookViewId="0" topLeftCell="A28">
      <selection activeCell="J41" sqref="J41:K41"/>
    </sheetView>
  </sheetViews>
  <sheetFormatPr defaultColWidth="17.875" defaultRowHeight="12.75"/>
  <cols>
    <col min="1" max="1" width="4.375" style="134" customWidth="1"/>
    <col min="2" max="2" width="6.00390625" style="134" customWidth="1"/>
    <col min="3" max="3" width="7.25390625" style="134" customWidth="1"/>
    <col min="4" max="4" width="26.00390625" style="134" customWidth="1"/>
    <col min="5" max="5" width="16.125" style="134" customWidth="1"/>
    <col min="6" max="6" width="15.375" style="134" customWidth="1"/>
    <col min="7" max="7" width="15.875" style="134" customWidth="1"/>
    <col min="8" max="8" width="14.25390625" style="134" customWidth="1"/>
    <col min="9" max="9" width="15.125" style="134" customWidth="1"/>
    <col min="10" max="10" width="2.625" style="134" customWidth="1"/>
    <col min="11" max="11" width="13.00390625" style="134" customWidth="1"/>
    <col min="12" max="12" width="15.25390625" style="134" customWidth="1"/>
    <col min="13" max="16384" width="17.875" style="134" customWidth="1"/>
  </cols>
  <sheetData>
    <row r="1" spans="1:13" ht="39.75" customHeight="1">
      <c r="A1" s="319" t="s">
        <v>323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20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 t="s">
        <v>14</v>
      </c>
    </row>
    <row r="3" spans="1:13" s="136" customFormat="1" ht="19.5" customHeight="1">
      <c r="A3" s="315" t="s">
        <v>18</v>
      </c>
      <c r="B3" s="315" t="s">
        <v>1</v>
      </c>
      <c r="C3" s="315" t="s">
        <v>13</v>
      </c>
      <c r="D3" s="315" t="s">
        <v>67</v>
      </c>
      <c r="E3" s="315" t="s">
        <v>19</v>
      </c>
      <c r="F3" s="318" t="s">
        <v>27</v>
      </c>
      <c r="G3" s="238"/>
      <c r="H3" s="238"/>
      <c r="I3" s="238"/>
      <c r="J3" s="238"/>
      <c r="K3" s="238"/>
      <c r="L3" s="239"/>
      <c r="M3" s="315" t="s">
        <v>20</v>
      </c>
    </row>
    <row r="4" spans="1:13" s="136" customFormat="1" ht="19.5" customHeight="1">
      <c r="A4" s="315"/>
      <c r="B4" s="315"/>
      <c r="C4" s="315"/>
      <c r="D4" s="315"/>
      <c r="E4" s="315"/>
      <c r="F4" s="315" t="s">
        <v>325</v>
      </c>
      <c r="G4" s="315" t="s">
        <v>10</v>
      </c>
      <c r="H4" s="315"/>
      <c r="I4" s="315"/>
      <c r="J4" s="315"/>
      <c r="K4" s="315"/>
      <c r="L4" s="315"/>
      <c r="M4" s="315"/>
    </row>
    <row r="5" spans="1:13" s="136" customFormat="1" ht="19.5" customHeight="1">
      <c r="A5" s="315"/>
      <c r="B5" s="315"/>
      <c r="C5" s="315"/>
      <c r="D5" s="315"/>
      <c r="E5" s="315"/>
      <c r="F5" s="315"/>
      <c r="G5" s="315" t="s">
        <v>34</v>
      </c>
      <c r="H5" s="315" t="s">
        <v>31</v>
      </c>
      <c r="I5" s="137" t="s">
        <v>5</v>
      </c>
      <c r="J5" s="315" t="s">
        <v>35</v>
      </c>
      <c r="K5" s="315"/>
      <c r="L5" s="315" t="s">
        <v>32</v>
      </c>
      <c r="M5" s="315"/>
    </row>
    <row r="6" spans="1:13" s="136" customFormat="1" ht="29.25" customHeight="1">
      <c r="A6" s="315"/>
      <c r="B6" s="315"/>
      <c r="C6" s="315"/>
      <c r="D6" s="315"/>
      <c r="E6" s="315"/>
      <c r="F6" s="315"/>
      <c r="G6" s="315"/>
      <c r="H6" s="315"/>
      <c r="I6" s="315" t="s">
        <v>68</v>
      </c>
      <c r="J6" s="315"/>
      <c r="K6" s="315"/>
      <c r="L6" s="315"/>
      <c r="M6" s="315"/>
    </row>
    <row r="7" spans="1:13" s="136" customFormat="1" ht="19.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1:13" s="136" customFormat="1" ht="45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</row>
    <row r="9" spans="1:13" s="133" customFormat="1" ht="10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316">
        <v>10</v>
      </c>
      <c r="K9" s="317"/>
      <c r="L9" s="81">
        <v>11</v>
      </c>
      <c r="M9" s="81">
        <v>12</v>
      </c>
    </row>
    <row r="10" spans="1:13" ht="14.25" customHeight="1">
      <c r="A10" s="306" t="s">
        <v>6</v>
      </c>
      <c r="B10" s="297" t="s">
        <v>77</v>
      </c>
      <c r="C10" s="297" t="s">
        <v>78</v>
      </c>
      <c r="D10" s="303" t="s">
        <v>324</v>
      </c>
      <c r="E10" s="301">
        <f>E14+E15</f>
        <v>7387010</v>
      </c>
      <c r="F10" s="301">
        <f>G10+H10+K10+K11+K12+K13+L10</f>
        <v>1837000</v>
      </c>
      <c r="G10" s="301">
        <v>0</v>
      </c>
      <c r="H10" s="301">
        <v>0</v>
      </c>
      <c r="I10" s="310">
        <v>0</v>
      </c>
      <c r="J10" s="218" t="s">
        <v>326</v>
      </c>
      <c r="K10" s="219">
        <v>717000</v>
      </c>
      <c r="L10" s="308">
        <v>1120000</v>
      </c>
      <c r="M10" s="312" t="s">
        <v>110</v>
      </c>
    </row>
    <row r="11" spans="1:13" ht="14.25" customHeight="1">
      <c r="A11" s="307"/>
      <c r="B11" s="298"/>
      <c r="C11" s="298"/>
      <c r="D11" s="304"/>
      <c r="E11" s="302"/>
      <c r="F11" s="302"/>
      <c r="G11" s="302"/>
      <c r="H11" s="302"/>
      <c r="I11" s="311"/>
      <c r="J11" s="220" t="s">
        <v>327</v>
      </c>
      <c r="K11" s="221"/>
      <c r="L11" s="309"/>
      <c r="M11" s="313"/>
    </row>
    <row r="12" spans="1:13" ht="14.25" customHeight="1">
      <c r="A12" s="307"/>
      <c r="B12" s="298"/>
      <c r="C12" s="298"/>
      <c r="D12" s="304"/>
      <c r="E12" s="302"/>
      <c r="F12" s="302"/>
      <c r="G12" s="302"/>
      <c r="H12" s="302"/>
      <c r="I12" s="311"/>
      <c r="J12" s="220" t="s">
        <v>328</v>
      </c>
      <c r="K12" s="221"/>
      <c r="L12" s="309"/>
      <c r="M12" s="313"/>
    </row>
    <row r="13" spans="1:13" ht="14.25" customHeight="1">
      <c r="A13" s="307"/>
      <c r="B13" s="298"/>
      <c r="C13" s="298"/>
      <c r="D13" s="305"/>
      <c r="E13" s="302"/>
      <c r="F13" s="302"/>
      <c r="G13" s="302"/>
      <c r="H13" s="302"/>
      <c r="I13" s="311"/>
      <c r="J13" s="222" t="s">
        <v>329</v>
      </c>
      <c r="K13" s="223"/>
      <c r="L13" s="309"/>
      <c r="M13" s="314"/>
    </row>
    <row r="14" spans="1:13" ht="12.75" customHeight="1">
      <c r="A14" s="138"/>
      <c r="B14" s="138"/>
      <c r="C14" s="138"/>
      <c r="D14" s="139" t="s">
        <v>73</v>
      </c>
      <c r="E14" s="224">
        <v>2321328</v>
      </c>
      <c r="F14" s="224">
        <f>F10</f>
        <v>1837000</v>
      </c>
      <c r="G14" s="224">
        <v>0</v>
      </c>
      <c r="H14" s="224">
        <v>0</v>
      </c>
      <c r="I14" s="224">
        <v>0</v>
      </c>
      <c r="J14" s="295">
        <f>K10</f>
        <v>717000</v>
      </c>
      <c r="K14" s="296"/>
      <c r="L14" s="224">
        <f>L10</f>
        <v>1120000</v>
      </c>
      <c r="M14" s="228"/>
    </row>
    <row r="15" spans="1:13" ht="12.75" customHeight="1">
      <c r="A15" s="138"/>
      <c r="B15" s="138"/>
      <c r="C15" s="138"/>
      <c r="D15" s="139" t="s">
        <v>43</v>
      </c>
      <c r="E15" s="224">
        <v>5065682</v>
      </c>
      <c r="F15" s="224">
        <v>0</v>
      </c>
      <c r="G15" s="224">
        <v>0</v>
      </c>
      <c r="H15" s="224">
        <v>0</v>
      </c>
      <c r="I15" s="224">
        <v>0</v>
      </c>
      <c r="J15" s="295">
        <v>0</v>
      </c>
      <c r="K15" s="296"/>
      <c r="L15" s="224">
        <v>0</v>
      </c>
      <c r="M15" s="228"/>
    </row>
    <row r="16" spans="1:13" ht="75.75" customHeight="1">
      <c r="A16" s="138" t="s">
        <v>7</v>
      </c>
      <c r="B16" s="138">
        <v>720</v>
      </c>
      <c r="C16" s="138">
        <v>72095</v>
      </c>
      <c r="D16" s="140" t="s">
        <v>330</v>
      </c>
      <c r="E16" s="224">
        <f>F16</f>
        <v>337984</v>
      </c>
      <c r="F16" s="224">
        <f>G16+H16+L16</f>
        <v>337984</v>
      </c>
      <c r="G16" s="224">
        <v>59066</v>
      </c>
      <c r="H16" s="224">
        <v>0</v>
      </c>
      <c r="I16" s="224">
        <v>0</v>
      </c>
      <c r="J16" s="291" t="s">
        <v>21</v>
      </c>
      <c r="K16" s="292"/>
      <c r="L16" s="224">
        <v>278918</v>
      </c>
      <c r="M16" s="227" t="s">
        <v>110</v>
      </c>
    </row>
    <row r="17" spans="1:13" ht="12.75" customHeight="1">
      <c r="A17" s="138"/>
      <c r="B17" s="138"/>
      <c r="C17" s="138"/>
      <c r="D17" s="139" t="s">
        <v>73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95">
        <v>0</v>
      </c>
      <c r="K17" s="296"/>
      <c r="L17" s="224">
        <v>0</v>
      </c>
      <c r="M17" s="227"/>
    </row>
    <row r="18" spans="1:13" ht="12.75" customHeight="1">
      <c r="A18" s="138"/>
      <c r="B18" s="138"/>
      <c r="C18" s="138"/>
      <c r="D18" s="139" t="s">
        <v>43</v>
      </c>
      <c r="E18" s="224">
        <f>E16</f>
        <v>337984</v>
      </c>
      <c r="F18" s="224">
        <f>F16</f>
        <v>337984</v>
      </c>
      <c r="G18" s="224">
        <f>G16</f>
        <v>59066</v>
      </c>
      <c r="H18" s="224">
        <v>0</v>
      </c>
      <c r="I18" s="224">
        <v>0</v>
      </c>
      <c r="J18" s="295">
        <v>0</v>
      </c>
      <c r="K18" s="296"/>
      <c r="L18" s="224">
        <f>L16</f>
        <v>278918</v>
      </c>
      <c r="M18" s="227"/>
    </row>
    <row r="19" spans="1:13" ht="107.25" customHeight="1">
      <c r="A19" s="138" t="s">
        <v>8</v>
      </c>
      <c r="B19" s="138">
        <v>720</v>
      </c>
      <c r="C19" s="138">
        <v>72095</v>
      </c>
      <c r="D19" s="140" t="s">
        <v>331</v>
      </c>
      <c r="E19" s="224">
        <v>887567</v>
      </c>
      <c r="F19" s="224">
        <f>G19+H19+L19</f>
        <v>886567</v>
      </c>
      <c r="G19" s="224">
        <v>180286</v>
      </c>
      <c r="H19" s="224">
        <v>0</v>
      </c>
      <c r="I19" s="224">
        <v>0</v>
      </c>
      <c r="J19" s="291" t="s">
        <v>21</v>
      </c>
      <c r="K19" s="292"/>
      <c r="L19" s="224">
        <v>706281</v>
      </c>
      <c r="M19" s="227" t="s">
        <v>110</v>
      </c>
    </row>
    <row r="20" spans="1:13" ht="12.75" customHeight="1">
      <c r="A20" s="138"/>
      <c r="B20" s="138"/>
      <c r="C20" s="138"/>
      <c r="D20" s="139" t="s">
        <v>73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95">
        <v>0</v>
      </c>
      <c r="K20" s="296"/>
      <c r="L20" s="224">
        <v>0</v>
      </c>
      <c r="M20" s="228"/>
    </row>
    <row r="21" spans="1:13" ht="18" customHeight="1">
      <c r="A21" s="138"/>
      <c r="B21" s="138"/>
      <c r="C21" s="138"/>
      <c r="D21" s="139" t="s">
        <v>43</v>
      </c>
      <c r="E21" s="224">
        <f>E19</f>
        <v>887567</v>
      </c>
      <c r="F21" s="224">
        <f>F19</f>
        <v>886567</v>
      </c>
      <c r="G21" s="224">
        <f>G19</f>
        <v>180286</v>
      </c>
      <c r="H21" s="224">
        <v>0</v>
      </c>
      <c r="I21" s="224">
        <v>0</v>
      </c>
      <c r="J21" s="295">
        <v>0</v>
      </c>
      <c r="K21" s="296"/>
      <c r="L21" s="224">
        <f>L19</f>
        <v>706281</v>
      </c>
      <c r="M21" s="228"/>
    </row>
    <row r="22" spans="1:13" ht="57.75" customHeight="1">
      <c r="A22" s="138" t="s">
        <v>0</v>
      </c>
      <c r="B22" s="138">
        <v>801</v>
      </c>
      <c r="C22" s="138">
        <v>80195</v>
      </c>
      <c r="D22" s="139" t="s">
        <v>332</v>
      </c>
      <c r="E22" s="224">
        <v>4727419</v>
      </c>
      <c r="F22" s="224">
        <f>G22+H22+L22</f>
        <v>2914112</v>
      </c>
      <c r="G22" s="224">
        <v>1165645</v>
      </c>
      <c r="H22" s="224">
        <v>0</v>
      </c>
      <c r="I22" s="224">
        <v>0</v>
      </c>
      <c r="J22" s="291" t="s">
        <v>21</v>
      </c>
      <c r="K22" s="292"/>
      <c r="L22" s="224">
        <v>1748467</v>
      </c>
      <c r="M22" s="228" t="s">
        <v>127</v>
      </c>
    </row>
    <row r="23" spans="1:13" ht="12.75" customHeight="1">
      <c r="A23" s="138"/>
      <c r="B23" s="138"/>
      <c r="C23" s="138"/>
      <c r="D23" s="139" t="s">
        <v>73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95">
        <v>0</v>
      </c>
      <c r="K23" s="296"/>
      <c r="L23" s="224">
        <v>0</v>
      </c>
      <c r="M23" s="228"/>
    </row>
    <row r="24" spans="1:13" ht="12.75" customHeight="1">
      <c r="A24" s="138"/>
      <c r="B24" s="138"/>
      <c r="C24" s="138"/>
      <c r="D24" s="139" t="s">
        <v>43</v>
      </c>
      <c r="E24" s="224">
        <f>E22</f>
        <v>4727419</v>
      </c>
      <c r="F24" s="224">
        <f>F22</f>
        <v>2914112</v>
      </c>
      <c r="G24" s="224">
        <f>G22</f>
        <v>1165645</v>
      </c>
      <c r="H24" s="224">
        <f>H22</f>
        <v>0</v>
      </c>
      <c r="I24" s="224">
        <f>I22</f>
        <v>0</v>
      </c>
      <c r="J24" s="295">
        <v>0</v>
      </c>
      <c r="K24" s="296"/>
      <c r="L24" s="224">
        <f>L22</f>
        <v>1748467</v>
      </c>
      <c r="M24" s="228"/>
    </row>
    <row r="25" spans="1:13" ht="12.75" customHeight="1">
      <c r="A25" s="306" t="s">
        <v>117</v>
      </c>
      <c r="B25" s="306">
        <v>852</v>
      </c>
      <c r="C25" s="306">
        <v>85295</v>
      </c>
      <c r="D25" s="303" t="s">
        <v>333</v>
      </c>
      <c r="E25" s="301">
        <v>2617505</v>
      </c>
      <c r="F25" s="301">
        <f>G25+H25+K25+K26+K27+K28+L25</f>
        <v>902249</v>
      </c>
      <c r="G25" s="301">
        <v>25017</v>
      </c>
      <c r="H25" s="301">
        <v>0</v>
      </c>
      <c r="I25" s="310">
        <v>0</v>
      </c>
      <c r="J25" s="218" t="s">
        <v>326</v>
      </c>
      <c r="K25" s="204">
        <v>44125</v>
      </c>
      <c r="L25" s="308">
        <v>833107</v>
      </c>
      <c r="M25" s="297" t="s">
        <v>128</v>
      </c>
    </row>
    <row r="26" spans="1:13" ht="12.75" customHeight="1">
      <c r="A26" s="307"/>
      <c r="B26" s="307"/>
      <c r="C26" s="307"/>
      <c r="D26" s="304"/>
      <c r="E26" s="302"/>
      <c r="F26" s="302"/>
      <c r="G26" s="302"/>
      <c r="H26" s="302"/>
      <c r="I26" s="311"/>
      <c r="J26" s="220" t="s">
        <v>327</v>
      </c>
      <c r="K26" s="205"/>
      <c r="L26" s="309"/>
      <c r="M26" s="298"/>
    </row>
    <row r="27" spans="1:13" ht="12.75" customHeight="1">
      <c r="A27" s="307"/>
      <c r="B27" s="307"/>
      <c r="C27" s="307"/>
      <c r="D27" s="304"/>
      <c r="E27" s="302"/>
      <c r="F27" s="302"/>
      <c r="G27" s="302"/>
      <c r="H27" s="302"/>
      <c r="I27" s="311"/>
      <c r="J27" s="220" t="s">
        <v>328</v>
      </c>
      <c r="K27" s="205"/>
      <c r="L27" s="309"/>
      <c r="M27" s="298"/>
    </row>
    <row r="28" spans="1:13" ht="12.75" customHeight="1">
      <c r="A28" s="307"/>
      <c r="B28" s="307"/>
      <c r="C28" s="307"/>
      <c r="D28" s="305"/>
      <c r="E28" s="302"/>
      <c r="F28" s="302"/>
      <c r="G28" s="302"/>
      <c r="H28" s="302"/>
      <c r="I28" s="311"/>
      <c r="J28" s="222" t="s">
        <v>329</v>
      </c>
      <c r="K28" s="225"/>
      <c r="L28" s="309"/>
      <c r="M28" s="298"/>
    </row>
    <row r="29" spans="1:13" ht="12.75" customHeight="1">
      <c r="A29" s="138"/>
      <c r="B29" s="138"/>
      <c r="C29" s="138"/>
      <c r="D29" s="140" t="s">
        <v>73</v>
      </c>
      <c r="E29" s="224">
        <v>2439755</v>
      </c>
      <c r="F29" s="224">
        <f>F25</f>
        <v>902249</v>
      </c>
      <c r="G29" s="224">
        <f>G25</f>
        <v>25017</v>
      </c>
      <c r="H29" s="224">
        <v>0</v>
      </c>
      <c r="I29" s="224">
        <v>0</v>
      </c>
      <c r="J29" s="299">
        <f>K25</f>
        <v>44125</v>
      </c>
      <c r="K29" s="300"/>
      <c r="L29" s="224">
        <v>833107</v>
      </c>
      <c r="M29" s="228"/>
    </row>
    <row r="30" spans="1:13" ht="12.75" customHeight="1">
      <c r="A30" s="138"/>
      <c r="B30" s="138"/>
      <c r="C30" s="138"/>
      <c r="D30" s="140" t="s">
        <v>43</v>
      </c>
      <c r="E30" s="224">
        <f>E25-E29</f>
        <v>177750</v>
      </c>
      <c r="F30" s="224">
        <v>0</v>
      </c>
      <c r="G30" s="224">
        <v>0</v>
      </c>
      <c r="H30" s="224">
        <v>0</v>
      </c>
      <c r="I30" s="224">
        <v>0</v>
      </c>
      <c r="J30" s="295">
        <v>0</v>
      </c>
      <c r="K30" s="296"/>
      <c r="L30" s="224">
        <v>0</v>
      </c>
      <c r="M30" s="228"/>
    </row>
    <row r="31" spans="1:13" ht="58.5" customHeight="1">
      <c r="A31" s="138" t="s">
        <v>118</v>
      </c>
      <c r="B31" s="138">
        <v>801</v>
      </c>
      <c r="C31" s="138">
        <v>80195</v>
      </c>
      <c r="D31" s="140" t="s">
        <v>334</v>
      </c>
      <c r="E31" s="224">
        <v>800310</v>
      </c>
      <c r="F31" s="224">
        <f>G31+H31+L31</f>
        <v>406470</v>
      </c>
      <c r="G31" s="224">
        <v>15850</v>
      </c>
      <c r="H31" s="224">
        <v>0</v>
      </c>
      <c r="I31" s="224">
        <v>0</v>
      </c>
      <c r="J31" s="291" t="s">
        <v>21</v>
      </c>
      <c r="K31" s="292"/>
      <c r="L31" s="224">
        <v>390620</v>
      </c>
      <c r="M31" s="228" t="s">
        <v>134</v>
      </c>
    </row>
    <row r="32" spans="1:13" ht="12.75" customHeight="1">
      <c r="A32" s="138"/>
      <c r="B32" s="138"/>
      <c r="C32" s="138"/>
      <c r="D32" s="139" t="s">
        <v>73</v>
      </c>
      <c r="E32" s="224">
        <f>E31</f>
        <v>800310</v>
      </c>
      <c r="F32" s="224">
        <f>F31</f>
        <v>406470</v>
      </c>
      <c r="G32" s="224">
        <f>G31</f>
        <v>15850</v>
      </c>
      <c r="H32" s="224">
        <f>H31</f>
        <v>0</v>
      </c>
      <c r="I32" s="224">
        <f>I31</f>
        <v>0</v>
      </c>
      <c r="J32" s="293">
        <v>0</v>
      </c>
      <c r="K32" s="294"/>
      <c r="L32" s="224">
        <f>L31</f>
        <v>390620</v>
      </c>
      <c r="M32" s="228"/>
    </row>
    <row r="33" spans="1:13" ht="12.75" customHeight="1">
      <c r="A33" s="138"/>
      <c r="B33" s="138"/>
      <c r="C33" s="138"/>
      <c r="D33" s="139" t="s">
        <v>43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93">
        <v>0</v>
      </c>
      <c r="K33" s="294"/>
      <c r="L33" s="224">
        <v>0</v>
      </c>
      <c r="M33" s="228"/>
    </row>
    <row r="34" spans="1:13" ht="93" customHeight="1">
      <c r="A34" s="138" t="s">
        <v>131</v>
      </c>
      <c r="B34" s="138">
        <v>700</v>
      </c>
      <c r="C34" s="138">
        <v>70005</v>
      </c>
      <c r="D34" s="139" t="s">
        <v>436</v>
      </c>
      <c r="E34" s="224">
        <v>209396</v>
      </c>
      <c r="F34" s="224">
        <f>G34</f>
        <v>42000</v>
      </c>
      <c r="G34" s="224">
        <v>42000</v>
      </c>
      <c r="H34" s="224">
        <v>0</v>
      </c>
      <c r="I34" s="224">
        <v>0</v>
      </c>
      <c r="J34" s="291" t="s">
        <v>21</v>
      </c>
      <c r="K34" s="292"/>
      <c r="L34" s="224">
        <v>0</v>
      </c>
      <c r="M34" s="228" t="s">
        <v>110</v>
      </c>
    </row>
    <row r="35" spans="1:13" ht="12.75" customHeight="1">
      <c r="A35" s="138"/>
      <c r="B35" s="138"/>
      <c r="C35" s="138"/>
      <c r="D35" s="139" t="s">
        <v>73</v>
      </c>
      <c r="E35" s="224">
        <f>E34</f>
        <v>209396</v>
      </c>
      <c r="F35" s="224">
        <f>F34</f>
        <v>42000</v>
      </c>
      <c r="G35" s="224">
        <f>G34</f>
        <v>42000</v>
      </c>
      <c r="H35" s="224">
        <v>0</v>
      </c>
      <c r="I35" s="224">
        <v>0</v>
      </c>
      <c r="J35" s="295">
        <v>0</v>
      </c>
      <c r="K35" s="296"/>
      <c r="L35" s="224">
        <v>0</v>
      </c>
      <c r="M35" s="228"/>
    </row>
    <row r="36" spans="1:13" ht="12.75" customHeight="1">
      <c r="A36" s="138"/>
      <c r="B36" s="138"/>
      <c r="C36" s="138"/>
      <c r="D36" s="139" t="s">
        <v>43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95">
        <v>0</v>
      </c>
      <c r="K36" s="296"/>
      <c r="L36" s="224">
        <v>0</v>
      </c>
      <c r="M36" s="228"/>
    </row>
    <row r="37" spans="1:13" ht="93" customHeight="1">
      <c r="A37" s="138" t="s">
        <v>137</v>
      </c>
      <c r="B37" s="138">
        <v>851</v>
      </c>
      <c r="C37" s="138">
        <v>85195</v>
      </c>
      <c r="D37" s="139" t="s">
        <v>447</v>
      </c>
      <c r="E37" s="224">
        <v>1813203</v>
      </c>
      <c r="F37" s="224">
        <f>G37</f>
        <v>767094</v>
      </c>
      <c r="G37" s="224">
        <v>767094</v>
      </c>
      <c r="H37" s="224">
        <v>0</v>
      </c>
      <c r="I37" s="224">
        <v>0</v>
      </c>
      <c r="J37" s="291" t="s">
        <v>21</v>
      </c>
      <c r="K37" s="292"/>
      <c r="L37" s="224">
        <v>0</v>
      </c>
      <c r="M37" s="228" t="s">
        <v>110</v>
      </c>
    </row>
    <row r="38" spans="1:13" ht="12.75" customHeight="1">
      <c r="A38" s="138"/>
      <c r="B38" s="138"/>
      <c r="C38" s="138"/>
      <c r="D38" s="139" t="s">
        <v>73</v>
      </c>
      <c r="E38" s="224">
        <f>E37</f>
        <v>1813203</v>
      </c>
      <c r="F38" s="224">
        <f>F37</f>
        <v>767094</v>
      </c>
      <c r="G38" s="224">
        <f>G37</f>
        <v>767094</v>
      </c>
      <c r="H38" s="224">
        <v>0</v>
      </c>
      <c r="I38" s="224">
        <v>0</v>
      </c>
      <c r="J38" s="295">
        <v>0</v>
      </c>
      <c r="K38" s="296"/>
      <c r="L38" s="224">
        <v>0</v>
      </c>
      <c r="M38" s="228"/>
    </row>
    <row r="39" spans="1:13" ht="12.75" customHeight="1">
      <c r="A39" s="138"/>
      <c r="B39" s="138"/>
      <c r="C39" s="138"/>
      <c r="D39" s="139" t="s">
        <v>43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95">
        <v>0</v>
      </c>
      <c r="K39" s="296"/>
      <c r="L39" s="224">
        <v>0</v>
      </c>
      <c r="M39" s="228"/>
    </row>
    <row r="40" spans="1:13" ht="22.5" customHeight="1">
      <c r="A40" s="321" t="s">
        <v>33</v>
      </c>
      <c r="B40" s="322"/>
      <c r="C40" s="322"/>
      <c r="D40" s="323"/>
      <c r="E40" s="226">
        <f>E36+E35+E33+E32+E30+E29+E24+E23+E21+E20+E18+E17+E15+E14+E38+E39</f>
        <v>18780394</v>
      </c>
      <c r="F40" s="226">
        <f>F36+F35+F33+F32+F30+F29+F24+F23+F21+F20+F18+F17+F15+F14+F38+F39</f>
        <v>8093476</v>
      </c>
      <c r="G40" s="226">
        <f>G36+G35+G33+G32+G30+G29+G24+G23+G21+G20+G18+G17+G15+G14+G38+G39</f>
        <v>2254958</v>
      </c>
      <c r="H40" s="226">
        <f>H36+H35+H33+H32+H30+H29+H24+H23+H21+H20+H18+H17+H15+H14+H38+H39</f>
        <v>0</v>
      </c>
      <c r="I40" s="226">
        <f>I36+I35+I33+I32+I30+I29+I24+I23+I21+I20+I18+I17+I15+I14+I38+I39</f>
        <v>0</v>
      </c>
      <c r="J40" s="289">
        <f>J36+J35+J33+J32+J30+J29+J24+J23+J21+J20+J18+J17+J15+J14+J38+J39</f>
        <v>761125</v>
      </c>
      <c r="K40" s="290"/>
      <c r="L40" s="226">
        <f>L36+L35+L33+L32+L30+L29+L24+L23+L21+L20+L18+L17+L15+L14+L38+L39</f>
        <v>5077393</v>
      </c>
      <c r="M40" s="141" t="s">
        <v>16</v>
      </c>
    </row>
    <row r="41" spans="7:11" ht="12.75">
      <c r="G41" s="142"/>
      <c r="J41" s="426"/>
      <c r="K41" s="426"/>
    </row>
    <row r="42" spans="1:13" ht="12.75">
      <c r="A42" s="320" t="s">
        <v>26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</row>
    <row r="43" spans="1:13" ht="12.75">
      <c r="A43" s="320" t="s">
        <v>22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</row>
    <row r="44" spans="1:13" ht="12.75">
      <c r="A44" s="320" t="s">
        <v>23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</row>
    <row r="45" spans="1:13" ht="12.75">
      <c r="A45" s="320" t="s">
        <v>139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</row>
    <row r="46" spans="1:13" ht="12.75">
      <c r="A46" s="320" t="s">
        <v>25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</row>
    <row r="47" spans="10:11" ht="12.75">
      <c r="J47" s="425"/>
      <c r="K47" s="425"/>
    </row>
    <row r="48" ht="12.75">
      <c r="E48" s="143"/>
    </row>
  </sheetData>
  <sheetProtection/>
  <mergeCells count="69">
    <mergeCell ref="J41:K41"/>
    <mergeCell ref="J47:K47"/>
    <mergeCell ref="A44:M44"/>
    <mergeCell ref="G4:L4"/>
    <mergeCell ref="A46:M46"/>
    <mergeCell ref="A40:D40"/>
    <mergeCell ref="L5:L8"/>
    <mergeCell ref="A42:M42"/>
    <mergeCell ref="M3:M8"/>
    <mergeCell ref="H5:H8"/>
    <mergeCell ref="A45:M45"/>
    <mergeCell ref="A43:M43"/>
    <mergeCell ref="F4:F8"/>
    <mergeCell ref="F3:L3"/>
    <mergeCell ref="A1:M1"/>
    <mergeCell ref="A3:A8"/>
    <mergeCell ref="B3:B8"/>
    <mergeCell ref="C3:C8"/>
    <mergeCell ref="D3:D8"/>
    <mergeCell ref="I6:I8"/>
    <mergeCell ref="E3:E8"/>
    <mergeCell ref="G5:G8"/>
    <mergeCell ref="J5:K8"/>
    <mergeCell ref="J9:K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L10:L13"/>
    <mergeCell ref="M10:M13"/>
    <mergeCell ref="J16:K16"/>
    <mergeCell ref="J14:K14"/>
    <mergeCell ref="J15:K15"/>
    <mergeCell ref="J17:K17"/>
    <mergeCell ref="J18:K18"/>
    <mergeCell ref="I25:I28"/>
    <mergeCell ref="H25:H28"/>
    <mergeCell ref="G25:G28"/>
    <mergeCell ref="F25:F28"/>
    <mergeCell ref="E25:E28"/>
    <mergeCell ref="D25:D28"/>
    <mergeCell ref="C25:C28"/>
    <mergeCell ref="B25:B28"/>
    <mergeCell ref="A25:A28"/>
    <mergeCell ref="L25:L28"/>
    <mergeCell ref="M25:M28"/>
    <mergeCell ref="J29:K29"/>
    <mergeCell ref="J30:K30"/>
    <mergeCell ref="J22:K22"/>
    <mergeCell ref="J19:K19"/>
    <mergeCell ref="J20:K20"/>
    <mergeCell ref="J21:K21"/>
    <mergeCell ref="J23:K23"/>
    <mergeCell ref="J24:K24"/>
    <mergeCell ref="J40:K4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</mergeCells>
  <printOptions horizontalCentered="1"/>
  <pageMargins left="0.35433070866141736" right="0.3937007874015748" top="0.8661417322834646" bottom="0" header="0.15748031496062992" footer="0"/>
  <pageSetup horizontalDpi="600" verticalDpi="600" orientation="landscape" paperSize="9" scale="75" r:id="rId1"/>
  <headerFooter>
    <oddHeader>&amp;R
Załącznik nr &amp;A
do uchwały Rady Powiatu w Opatowie nr ...............
z dnia ..............................</oddHeader>
  </headerFooter>
  <rowBreaks count="1" manualBreakCount="1">
    <brk id="2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Layout" workbookViewId="0" topLeftCell="A1">
      <selection activeCell="I10" sqref="I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5.00390625" style="1" customWidth="1"/>
    <col min="5" max="5" width="12.75390625" style="1" customWidth="1"/>
    <col min="6" max="6" width="11.00390625" style="1" customWidth="1"/>
    <col min="7" max="8" width="10.125" style="1" customWidth="1"/>
    <col min="9" max="9" width="13.125" style="1" customWidth="1"/>
    <col min="10" max="10" width="11.00390625" style="1" customWidth="1"/>
    <col min="11" max="11" width="16.75390625" style="1" customWidth="1"/>
    <col min="12" max="16384" width="9.125" style="1" customWidth="1"/>
  </cols>
  <sheetData>
    <row r="1" spans="1:11" ht="18">
      <c r="A1" s="324" t="s">
        <v>186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14</v>
      </c>
    </row>
    <row r="3" spans="1:11" s="7" customFormat="1" ht="19.5" customHeight="1">
      <c r="A3" s="325" t="s">
        <v>18</v>
      </c>
      <c r="B3" s="325" t="s">
        <v>1</v>
      </c>
      <c r="C3" s="325" t="s">
        <v>13</v>
      </c>
      <c r="D3" s="326" t="s">
        <v>37</v>
      </c>
      <c r="E3" s="326" t="s">
        <v>27</v>
      </c>
      <c r="F3" s="326"/>
      <c r="G3" s="326"/>
      <c r="H3" s="326"/>
      <c r="I3" s="326"/>
      <c r="J3" s="326"/>
      <c r="K3" s="326" t="s">
        <v>20</v>
      </c>
    </row>
    <row r="4" spans="1:11" s="7" customFormat="1" ht="19.5" customHeight="1">
      <c r="A4" s="325"/>
      <c r="B4" s="325"/>
      <c r="C4" s="325"/>
      <c r="D4" s="326"/>
      <c r="E4" s="326" t="s">
        <v>185</v>
      </c>
      <c r="F4" s="326" t="s">
        <v>10</v>
      </c>
      <c r="G4" s="326"/>
      <c r="H4" s="326"/>
      <c r="I4" s="326"/>
      <c r="J4" s="326"/>
      <c r="K4" s="326"/>
    </row>
    <row r="5" spans="1:11" s="7" customFormat="1" ht="19.5" customHeight="1">
      <c r="A5" s="325"/>
      <c r="B5" s="325"/>
      <c r="C5" s="325"/>
      <c r="D5" s="326"/>
      <c r="E5" s="326"/>
      <c r="F5" s="333" t="s">
        <v>34</v>
      </c>
      <c r="G5" s="330" t="s">
        <v>31</v>
      </c>
      <c r="H5" s="23" t="s">
        <v>5</v>
      </c>
      <c r="I5" s="333" t="s">
        <v>36</v>
      </c>
      <c r="J5" s="334" t="s">
        <v>32</v>
      </c>
      <c r="K5" s="326"/>
    </row>
    <row r="6" spans="1:11" s="7" customFormat="1" ht="29.25" customHeight="1">
      <c r="A6" s="325"/>
      <c r="B6" s="325"/>
      <c r="C6" s="325"/>
      <c r="D6" s="326"/>
      <c r="E6" s="326"/>
      <c r="F6" s="331"/>
      <c r="G6" s="331"/>
      <c r="H6" s="337" t="s">
        <v>68</v>
      </c>
      <c r="I6" s="331"/>
      <c r="J6" s="335"/>
      <c r="K6" s="326"/>
    </row>
    <row r="7" spans="1:11" s="7" customFormat="1" ht="19.5" customHeight="1">
      <c r="A7" s="325"/>
      <c r="B7" s="325"/>
      <c r="C7" s="325"/>
      <c r="D7" s="326"/>
      <c r="E7" s="326"/>
      <c r="F7" s="331"/>
      <c r="G7" s="331"/>
      <c r="H7" s="337"/>
      <c r="I7" s="331"/>
      <c r="J7" s="335"/>
      <c r="K7" s="326"/>
    </row>
    <row r="8" spans="1:11" s="7" customFormat="1" ht="44.25" customHeight="1">
      <c r="A8" s="325"/>
      <c r="B8" s="325"/>
      <c r="C8" s="325"/>
      <c r="D8" s="326"/>
      <c r="E8" s="326"/>
      <c r="F8" s="332"/>
      <c r="G8" s="332"/>
      <c r="H8" s="337"/>
      <c r="I8" s="332"/>
      <c r="J8" s="336"/>
      <c r="K8" s="326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47.25" customHeight="1">
      <c r="A10" s="77" t="s">
        <v>6</v>
      </c>
      <c r="B10" s="77">
        <v>710</v>
      </c>
      <c r="C10" s="77">
        <v>71012</v>
      </c>
      <c r="D10" s="78" t="s">
        <v>130</v>
      </c>
      <c r="E10" s="37">
        <f>F10</f>
        <v>10000</v>
      </c>
      <c r="F10" s="37">
        <v>10000</v>
      </c>
      <c r="G10" s="37">
        <v>0</v>
      </c>
      <c r="H10" s="37">
        <v>0</v>
      </c>
      <c r="I10" s="78" t="s">
        <v>21</v>
      </c>
      <c r="J10" s="75">
        <v>0</v>
      </c>
      <c r="K10" s="95" t="s">
        <v>110</v>
      </c>
    </row>
    <row r="11" spans="1:11" ht="45">
      <c r="A11" s="77" t="s">
        <v>7</v>
      </c>
      <c r="B11" s="77">
        <v>750</v>
      </c>
      <c r="C11" s="77">
        <v>75020</v>
      </c>
      <c r="D11" s="78" t="s">
        <v>129</v>
      </c>
      <c r="E11" s="37">
        <f>F11</f>
        <v>20000</v>
      </c>
      <c r="F11" s="37">
        <v>20000</v>
      </c>
      <c r="G11" s="37">
        <v>0</v>
      </c>
      <c r="H11" s="37">
        <v>0</v>
      </c>
      <c r="I11" s="78" t="s">
        <v>21</v>
      </c>
      <c r="J11" s="75">
        <v>0</v>
      </c>
      <c r="K11" s="95" t="s">
        <v>110</v>
      </c>
    </row>
    <row r="12" spans="1:11" ht="47.25" customHeight="1">
      <c r="A12" s="77" t="s">
        <v>8</v>
      </c>
      <c r="B12" s="77">
        <v>852</v>
      </c>
      <c r="C12" s="77">
        <v>85202</v>
      </c>
      <c r="D12" s="78" t="s">
        <v>187</v>
      </c>
      <c r="E12" s="37">
        <v>20000</v>
      </c>
      <c r="F12" s="37">
        <v>20000</v>
      </c>
      <c r="G12" s="37">
        <v>0</v>
      </c>
      <c r="H12" s="37">
        <v>0</v>
      </c>
      <c r="I12" s="78" t="s">
        <v>21</v>
      </c>
      <c r="J12" s="75">
        <v>0</v>
      </c>
      <c r="K12" s="95" t="s">
        <v>188</v>
      </c>
    </row>
    <row r="13" spans="1:11" ht="34.5" customHeight="1">
      <c r="A13" s="327" t="s">
        <v>33</v>
      </c>
      <c r="B13" s="328"/>
      <c r="C13" s="328"/>
      <c r="D13" s="329"/>
      <c r="E13" s="38">
        <f>SUM(E10:E12)</f>
        <v>50000</v>
      </c>
      <c r="F13" s="38">
        <f>SUM(F10:F12)</f>
        <v>50000</v>
      </c>
      <c r="G13" s="37">
        <v>0</v>
      </c>
      <c r="H13" s="37">
        <v>0</v>
      </c>
      <c r="I13" s="38">
        <v>0</v>
      </c>
      <c r="J13" s="38">
        <f>SUM(J10:J12)</f>
        <v>0</v>
      </c>
      <c r="K13" s="12" t="s">
        <v>16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  <row r="23" ht="12.75">
      <c r="E23" s="84"/>
    </row>
  </sheetData>
  <sheetProtection/>
  <mergeCells count="15">
    <mergeCell ref="A13:D1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1.2083333333333333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Powiatu w Opatowie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80" workbookViewId="0" topLeftCell="A58">
      <selection activeCell="B69" sqref="B69:B72"/>
    </sheetView>
  </sheetViews>
  <sheetFormatPr defaultColWidth="9.00390625" defaultRowHeight="12.75"/>
  <cols>
    <col min="1" max="1" width="3.375" style="22" customWidth="1"/>
    <col min="2" max="2" width="31.875" style="22" customWidth="1"/>
    <col min="3" max="3" width="6.25390625" style="22" customWidth="1"/>
    <col min="4" max="4" width="9.375" style="22" customWidth="1"/>
    <col min="5" max="5" width="5.00390625" style="22" customWidth="1"/>
    <col min="6" max="6" width="7.00390625" style="22" customWidth="1"/>
    <col min="7" max="7" width="22.375" style="22" customWidth="1"/>
    <col min="8" max="8" width="14.25390625" style="22" customWidth="1"/>
    <col min="9" max="9" width="24.00390625" style="22" customWidth="1"/>
    <col min="10" max="10" width="11.375" style="22" bestFit="1" customWidth="1"/>
    <col min="11" max="11" width="10.625" style="22" bestFit="1" customWidth="1"/>
    <col min="12" max="16384" width="9.125" style="22" customWidth="1"/>
  </cols>
  <sheetData>
    <row r="1" spans="1:9" ht="12.75">
      <c r="A1" s="21"/>
      <c r="B1" s="21"/>
      <c r="C1" s="21"/>
      <c r="D1" s="21"/>
      <c r="E1" s="21"/>
      <c r="F1" s="21"/>
      <c r="G1" s="21"/>
      <c r="H1" s="21"/>
      <c r="I1" s="21"/>
    </row>
    <row r="2" spans="1:9" ht="18.75" customHeight="1">
      <c r="A2" s="361" t="s">
        <v>425</v>
      </c>
      <c r="B2" s="361"/>
      <c r="C2" s="361"/>
      <c r="D2" s="361"/>
      <c r="E2" s="361"/>
      <c r="F2" s="361"/>
      <c r="G2" s="361"/>
      <c r="H2" s="361"/>
      <c r="I2" s="361"/>
    </row>
    <row r="3" spans="1:9" ht="18.75" customHeight="1">
      <c r="A3" s="361"/>
      <c r="B3" s="361"/>
      <c r="C3" s="361"/>
      <c r="D3" s="361"/>
      <c r="E3" s="361"/>
      <c r="F3" s="361"/>
      <c r="G3" s="361"/>
      <c r="H3" s="361"/>
      <c r="I3" s="361"/>
    </row>
    <row r="5" spans="1:9" ht="48" customHeight="1">
      <c r="A5" s="345" t="s">
        <v>432</v>
      </c>
      <c r="B5" s="345" t="s">
        <v>58</v>
      </c>
      <c r="C5" s="345" t="s">
        <v>59</v>
      </c>
      <c r="D5" s="345" t="s">
        <v>20</v>
      </c>
      <c r="E5" s="345" t="s">
        <v>1</v>
      </c>
      <c r="F5" s="345" t="s">
        <v>2</v>
      </c>
      <c r="G5" s="345" t="s">
        <v>60</v>
      </c>
      <c r="H5" s="345"/>
      <c r="I5" s="345" t="s">
        <v>426</v>
      </c>
    </row>
    <row r="6" spans="1:9" ht="28.5" customHeight="1">
      <c r="A6" s="345"/>
      <c r="B6" s="345"/>
      <c r="C6" s="345"/>
      <c r="D6" s="345"/>
      <c r="E6" s="345"/>
      <c r="F6" s="345"/>
      <c r="G6" s="199" t="s">
        <v>61</v>
      </c>
      <c r="H6" s="199" t="s">
        <v>54</v>
      </c>
      <c r="I6" s="345"/>
    </row>
    <row r="7" spans="1:9" s="200" customFormat="1" ht="11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ht="27.75" customHeight="1">
      <c r="A8" s="349" t="s">
        <v>6</v>
      </c>
      <c r="B8" s="30" t="s">
        <v>111</v>
      </c>
      <c r="C8" s="338" t="s">
        <v>116</v>
      </c>
      <c r="D8" s="338" t="s">
        <v>110</v>
      </c>
      <c r="E8" s="381" t="s">
        <v>77</v>
      </c>
      <c r="F8" s="381" t="s">
        <v>78</v>
      </c>
      <c r="G8" s="62" t="s">
        <v>62</v>
      </c>
      <c r="H8" s="195">
        <f>H9+H13</f>
        <v>7387010</v>
      </c>
      <c r="I8" s="195">
        <f>I9+I13</f>
        <v>1837000</v>
      </c>
    </row>
    <row r="9" spans="1:9" ht="39" customHeight="1">
      <c r="A9" s="362"/>
      <c r="B9" s="30" t="s">
        <v>112</v>
      </c>
      <c r="C9" s="343"/>
      <c r="D9" s="343"/>
      <c r="E9" s="350"/>
      <c r="F9" s="350"/>
      <c r="G9" s="62" t="s">
        <v>69</v>
      </c>
      <c r="H9" s="195">
        <f>H10+H11+H12</f>
        <v>2321328</v>
      </c>
      <c r="I9" s="195">
        <f>I10+I11+I12</f>
        <v>1837000</v>
      </c>
    </row>
    <row r="10" spans="1:9" ht="50.25" customHeight="1">
      <c r="A10" s="362"/>
      <c r="B10" s="30" t="s">
        <v>113</v>
      </c>
      <c r="C10" s="343"/>
      <c r="D10" s="343"/>
      <c r="E10" s="350"/>
      <c r="F10" s="350"/>
      <c r="G10" s="59" t="s">
        <v>55</v>
      </c>
      <c r="H10" s="58">
        <v>0</v>
      </c>
      <c r="I10" s="58">
        <v>0</v>
      </c>
    </row>
    <row r="11" spans="1:9" ht="12.75">
      <c r="A11" s="362"/>
      <c r="B11" s="30" t="s">
        <v>114</v>
      </c>
      <c r="C11" s="343"/>
      <c r="D11" s="343"/>
      <c r="E11" s="350"/>
      <c r="F11" s="350"/>
      <c r="G11" s="59" t="s">
        <v>56</v>
      </c>
      <c r="H11" s="58">
        <v>789649</v>
      </c>
      <c r="I11" s="58">
        <v>717000</v>
      </c>
    </row>
    <row r="12" spans="1:9" ht="30.75" customHeight="1">
      <c r="A12" s="362"/>
      <c r="B12" s="338" t="s">
        <v>115</v>
      </c>
      <c r="C12" s="343"/>
      <c r="D12" s="343"/>
      <c r="E12" s="350"/>
      <c r="F12" s="350"/>
      <c r="G12" s="60" t="s">
        <v>57</v>
      </c>
      <c r="H12" s="58">
        <v>1531679</v>
      </c>
      <c r="I12" s="58">
        <v>1120000</v>
      </c>
    </row>
    <row r="13" spans="1:9" ht="23.25" customHeight="1">
      <c r="A13" s="362"/>
      <c r="B13" s="379"/>
      <c r="C13" s="343"/>
      <c r="D13" s="343"/>
      <c r="E13" s="350"/>
      <c r="F13" s="350"/>
      <c r="G13" s="62" t="s">
        <v>70</v>
      </c>
      <c r="H13" s="195">
        <f>H14+H15+H16+H17</f>
        <v>5065682</v>
      </c>
      <c r="I13" s="195">
        <f>I14+I15+I16+I17</f>
        <v>0</v>
      </c>
    </row>
    <row r="14" spans="1:9" ht="21" customHeight="1">
      <c r="A14" s="362"/>
      <c r="B14" s="379"/>
      <c r="C14" s="343"/>
      <c r="D14" s="343"/>
      <c r="E14" s="350"/>
      <c r="F14" s="350"/>
      <c r="G14" s="59" t="s">
        <v>55</v>
      </c>
      <c r="H14" s="58">
        <v>0</v>
      </c>
      <c r="I14" s="58">
        <v>0</v>
      </c>
    </row>
    <row r="15" spans="1:9" ht="20.25" customHeight="1">
      <c r="A15" s="362"/>
      <c r="B15" s="379"/>
      <c r="C15" s="343"/>
      <c r="D15" s="343"/>
      <c r="E15" s="350"/>
      <c r="F15" s="350"/>
      <c r="G15" s="59" t="s">
        <v>56</v>
      </c>
      <c r="H15" s="58">
        <v>759852</v>
      </c>
      <c r="I15" s="58">
        <v>0</v>
      </c>
    </row>
    <row r="16" spans="1:9" ht="25.5">
      <c r="A16" s="362"/>
      <c r="B16" s="379"/>
      <c r="C16" s="343"/>
      <c r="D16" s="343"/>
      <c r="E16" s="350"/>
      <c r="F16" s="350"/>
      <c r="G16" s="60" t="s">
        <v>57</v>
      </c>
      <c r="H16" s="58">
        <v>4305830</v>
      </c>
      <c r="I16" s="58">
        <v>0</v>
      </c>
    </row>
    <row r="17" spans="1:9" ht="42.75" customHeight="1">
      <c r="A17" s="363"/>
      <c r="B17" s="380"/>
      <c r="C17" s="344"/>
      <c r="D17" s="344"/>
      <c r="E17" s="351"/>
      <c r="F17" s="351"/>
      <c r="G17" s="30" t="s">
        <v>75</v>
      </c>
      <c r="H17" s="58">
        <v>0</v>
      </c>
      <c r="I17" s="58">
        <v>0</v>
      </c>
    </row>
    <row r="18" spans="1:9" ht="60" customHeight="1">
      <c r="A18" s="355" t="s">
        <v>7</v>
      </c>
      <c r="B18" s="57" t="s">
        <v>441</v>
      </c>
      <c r="C18" s="338" t="s">
        <v>116</v>
      </c>
      <c r="D18" s="338" t="s">
        <v>110</v>
      </c>
      <c r="E18" s="384">
        <v>720</v>
      </c>
      <c r="F18" s="384">
        <v>72095</v>
      </c>
      <c r="G18" s="62" t="s">
        <v>62</v>
      </c>
      <c r="H18" s="63">
        <f>H19+H23</f>
        <v>337984</v>
      </c>
      <c r="I18" s="63">
        <f>I19+I23</f>
        <v>337984</v>
      </c>
    </row>
    <row r="19" spans="1:9" ht="49.5" customHeight="1">
      <c r="A19" s="356"/>
      <c r="B19" s="372" t="s">
        <v>442</v>
      </c>
      <c r="C19" s="343"/>
      <c r="D19" s="343"/>
      <c r="E19" s="379"/>
      <c r="F19" s="379"/>
      <c r="G19" s="62" t="s">
        <v>69</v>
      </c>
      <c r="H19" s="63">
        <f>H21+H22</f>
        <v>0</v>
      </c>
      <c r="I19" s="63">
        <f>I21+I22</f>
        <v>0</v>
      </c>
    </row>
    <row r="20" spans="1:9" ht="15.75" customHeight="1">
      <c r="A20" s="356"/>
      <c r="B20" s="342"/>
      <c r="C20" s="343"/>
      <c r="D20" s="343"/>
      <c r="E20" s="379"/>
      <c r="F20" s="379"/>
      <c r="G20" s="59" t="s">
        <v>55</v>
      </c>
      <c r="H20" s="61">
        <v>0</v>
      </c>
      <c r="I20" s="61">
        <v>0</v>
      </c>
    </row>
    <row r="21" spans="1:9" ht="27.75" customHeight="1">
      <c r="A21" s="356"/>
      <c r="B21" s="376" t="s">
        <v>119</v>
      </c>
      <c r="C21" s="343"/>
      <c r="D21" s="343"/>
      <c r="E21" s="379"/>
      <c r="F21" s="379"/>
      <c r="G21" s="60" t="s">
        <v>56</v>
      </c>
      <c r="H21" s="61">
        <v>0</v>
      </c>
      <c r="I21" s="61">
        <v>0</v>
      </c>
    </row>
    <row r="22" spans="1:9" ht="29.25" customHeight="1">
      <c r="A22" s="356"/>
      <c r="B22" s="377"/>
      <c r="C22" s="343"/>
      <c r="D22" s="343"/>
      <c r="E22" s="379"/>
      <c r="F22" s="379"/>
      <c r="G22" s="60" t="s">
        <v>57</v>
      </c>
      <c r="H22" s="61">
        <v>0</v>
      </c>
      <c r="I22" s="61">
        <v>0</v>
      </c>
    </row>
    <row r="23" spans="1:9" ht="15.75" customHeight="1">
      <c r="A23" s="356"/>
      <c r="B23" s="377"/>
      <c r="C23" s="343"/>
      <c r="D23" s="343"/>
      <c r="E23" s="379"/>
      <c r="F23" s="379"/>
      <c r="G23" s="62" t="s">
        <v>70</v>
      </c>
      <c r="H23" s="63">
        <v>337984</v>
      </c>
      <c r="I23" s="63">
        <f>I24+I25+I26+I27</f>
        <v>337984</v>
      </c>
    </row>
    <row r="24" spans="1:9" ht="18" customHeight="1">
      <c r="A24" s="356"/>
      <c r="B24" s="343"/>
      <c r="C24" s="343"/>
      <c r="D24" s="343"/>
      <c r="E24" s="379"/>
      <c r="F24" s="379"/>
      <c r="G24" s="59" t="s">
        <v>55</v>
      </c>
      <c r="H24" s="61">
        <v>59066</v>
      </c>
      <c r="I24" s="61">
        <v>59066</v>
      </c>
    </row>
    <row r="25" spans="1:9" ht="12.75">
      <c r="A25" s="356"/>
      <c r="B25" s="343"/>
      <c r="C25" s="343"/>
      <c r="D25" s="343"/>
      <c r="E25" s="379"/>
      <c r="F25" s="379"/>
      <c r="G25" s="59" t="s">
        <v>56</v>
      </c>
      <c r="H25" s="61">
        <v>0</v>
      </c>
      <c r="I25" s="61">
        <v>0</v>
      </c>
    </row>
    <row r="26" spans="1:9" ht="27" customHeight="1">
      <c r="A26" s="356"/>
      <c r="B26" s="343"/>
      <c r="C26" s="343"/>
      <c r="D26" s="343"/>
      <c r="E26" s="379"/>
      <c r="F26" s="379"/>
      <c r="G26" s="60" t="s">
        <v>57</v>
      </c>
      <c r="H26" s="61">
        <v>278918</v>
      </c>
      <c r="I26" s="61">
        <v>278918</v>
      </c>
    </row>
    <row r="27" spans="1:9" ht="39" customHeight="1">
      <c r="A27" s="378"/>
      <c r="B27" s="344"/>
      <c r="C27" s="344"/>
      <c r="D27" s="344"/>
      <c r="E27" s="380"/>
      <c r="F27" s="380"/>
      <c r="G27" s="30" t="s">
        <v>75</v>
      </c>
      <c r="H27" s="61">
        <v>0</v>
      </c>
      <c r="I27" s="61">
        <v>0</v>
      </c>
    </row>
    <row r="28" spans="1:9" ht="12.75">
      <c r="A28" s="371" t="s">
        <v>8</v>
      </c>
      <c r="B28" s="372" t="s">
        <v>443</v>
      </c>
      <c r="C28" s="342" t="s">
        <v>435</v>
      </c>
      <c r="D28" s="342" t="s">
        <v>110</v>
      </c>
      <c r="E28" s="342">
        <v>720</v>
      </c>
      <c r="F28" s="342">
        <v>72095</v>
      </c>
      <c r="G28" s="62" t="s">
        <v>62</v>
      </c>
      <c r="H28" s="63">
        <f>H29+H33</f>
        <v>887567</v>
      </c>
      <c r="I28" s="63">
        <f>I29+I33</f>
        <v>886567</v>
      </c>
    </row>
    <row r="29" spans="1:9" ht="12.75">
      <c r="A29" s="371"/>
      <c r="B29" s="342"/>
      <c r="C29" s="342"/>
      <c r="D29" s="342"/>
      <c r="E29" s="342"/>
      <c r="F29" s="342"/>
      <c r="G29" s="62" t="s">
        <v>69</v>
      </c>
      <c r="H29" s="63">
        <f>H30+H31+H32</f>
        <v>0</v>
      </c>
      <c r="I29" s="63">
        <f>I30+I31+I32</f>
        <v>0</v>
      </c>
    </row>
    <row r="30" spans="1:9" ht="12.75">
      <c r="A30" s="371"/>
      <c r="B30" s="342"/>
      <c r="C30" s="342"/>
      <c r="D30" s="342"/>
      <c r="E30" s="342"/>
      <c r="F30" s="342"/>
      <c r="G30" s="59" t="s">
        <v>55</v>
      </c>
      <c r="H30" s="61">
        <v>0</v>
      </c>
      <c r="I30" s="61">
        <v>0</v>
      </c>
    </row>
    <row r="31" spans="1:9" ht="13.5" customHeight="1">
      <c r="A31" s="371"/>
      <c r="B31" s="342"/>
      <c r="C31" s="342"/>
      <c r="D31" s="342"/>
      <c r="E31" s="342"/>
      <c r="F31" s="342"/>
      <c r="G31" s="59" t="s">
        <v>56</v>
      </c>
      <c r="H31" s="61">
        <v>0</v>
      </c>
      <c r="I31" s="61">
        <v>0</v>
      </c>
    </row>
    <row r="32" spans="1:9" ht="40.5" customHeight="1">
      <c r="A32" s="371"/>
      <c r="B32" s="30" t="s">
        <v>444</v>
      </c>
      <c r="C32" s="342"/>
      <c r="D32" s="342"/>
      <c r="E32" s="342"/>
      <c r="F32" s="342"/>
      <c r="G32" s="60" t="s">
        <v>57</v>
      </c>
      <c r="H32" s="61">
        <v>0</v>
      </c>
      <c r="I32" s="61">
        <v>0</v>
      </c>
    </row>
    <row r="33" spans="1:9" ht="42" customHeight="1">
      <c r="A33" s="371"/>
      <c r="B33" s="30" t="s">
        <v>120</v>
      </c>
      <c r="C33" s="342"/>
      <c r="D33" s="342"/>
      <c r="E33" s="342"/>
      <c r="F33" s="342"/>
      <c r="G33" s="62" t="s">
        <v>70</v>
      </c>
      <c r="H33" s="63">
        <f>H34+H35+H36+H37</f>
        <v>887567</v>
      </c>
      <c r="I33" s="63">
        <f>I34+I35+I36+I37</f>
        <v>886567</v>
      </c>
    </row>
    <row r="34" spans="1:9" ht="18" customHeight="1">
      <c r="A34" s="371"/>
      <c r="B34" s="342" t="s">
        <v>121</v>
      </c>
      <c r="C34" s="342"/>
      <c r="D34" s="342"/>
      <c r="E34" s="342"/>
      <c r="F34" s="342"/>
      <c r="G34" s="60" t="s">
        <v>55</v>
      </c>
      <c r="H34" s="61">
        <v>181286</v>
      </c>
      <c r="I34" s="61">
        <v>180286</v>
      </c>
    </row>
    <row r="35" spans="1:9" ht="30.75" customHeight="1">
      <c r="A35" s="371"/>
      <c r="B35" s="342"/>
      <c r="C35" s="342"/>
      <c r="D35" s="342"/>
      <c r="E35" s="342"/>
      <c r="F35" s="342"/>
      <c r="G35" s="59" t="s">
        <v>56</v>
      </c>
      <c r="H35" s="61">
        <v>0</v>
      </c>
      <c r="I35" s="61">
        <v>0</v>
      </c>
    </row>
    <row r="36" spans="1:9" ht="25.5">
      <c r="A36" s="371"/>
      <c r="B36" s="342"/>
      <c r="C36" s="342"/>
      <c r="D36" s="342"/>
      <c r="E36" s="342"/>
      <c r="F36" s="342"/>
      <c r="G36" s="60" t="s">
        <v>57</v>
      </c>
      <c r="H36" s="61">
        <v>706281</v>
      </c>
      <c r="I36" s="61">
        <v>706281</v>
      </c>
    </row>
    <row r="37" spans="1:9" ht="41.25" customHeight="1">
      <c r="A37" s="371"/>
      <c r="B37" s="342"/>
      <c r="C37" s="342"/>
      <c r="D37" s="342"/>
      <c r="E37" s="342"/>
      <c r="F37" s="342"/>
      <c r="G37" s="30" t="s">
        <v>75</v>
      </c>
      <c r="H37" s="61">
        <v>0</v>
      </c>
      <c r="I37" s="61">
        <v>0</v>
      </c>
    </row>
    <row r="38" spans="1:9" ht="12.75">
      <c r="A38" s="373" t="s">
        <v>0</v>
      </c>
      <c r="B38" s="385" t="s">
        <v>445</v>
      </c>
      <c r="C38" s="342" t="s">
        <v>126</v>
      </c>
      <c r="D38" s="342" t="s">
        <v>127</v>
      </c>
      <c r="E38" s="375">
        <v>801</v>
      </c>
      <c r="F38" s="375">
        <v>80195</v>
      </c>
      <c r="G38" s="62" t="s">
        <v>62</v>
      </c>
      <c r="H38" s="63">
        <f>H39+H43</f>
        <v>4727419</v>
      </c>
      <c r="I38" s="63">
        <f>I39+I43</f>
        <v>2914112</v>
      </c>
    </row>
    <row r="39" spans="1:9" ht="12.75">
      <c r="A39" s="373"/>
      <c r="B39" s="386"/>
      <c r="C39" s="374"/>
      <c r="D39" s="374"/>
      <c r="E39" s="374"/>
      <c r="F39" s="374"/>
      <c r="G39" s="62" t="s">
        <v>69</v>
      </c>
      <c r="H39" s="63">
        <f>H40+H41+H42</f>
        <v>0</v>
      </c>
      <c r="I39" s="63">
        <f>I40+I41+I42</f>
        <v>0</v>
      </c>
    </row>
    <row r="40" spans="1:9" ht="12.75">
      <c r="A40" s="373"/>
      <c r="B40" s="386"/>
      <c r="C40" s="374"/>
      <c r="D40" s="374"/>
      <c r="E40" s="374"/>
      <c r="F40" s="374"/>
      <c r="G40" s="59" t="s">
        <v>55</v>
      </c>
      <c r="H40" s="61">
        <v>0</v>
      </c>
      <c r="I40" s="61">
        <v>0</v>
      </c>
    </row>
    <row r="41" spans="1:9" ht="12.75">
      <c r="A41" s="373"/>
      <c r="B41" s="386"/>
      <c r="C41" s="374"/>
      <c r="D41" s="374"/>
      <c r="E41" s="374"/>
      <c r="F41" s="374"/>
      <c r="G41" s="59" t="s">
        <v>56</v>
      </c>
      <c r="H41" s="61">
        <v>0</v>
      </c>
      <c r="I41" s="61">
        <v>0</v>
      </c>
    </row>
    <row r="42" spans="1:9" ht="32.25" customHeight="1">
      <c r="A42" s="373"/>
      <c r="B42" s="386"/>
      <c r="C42" s="374"/>
      <c r="D42" s="374"/>
      <c r="E42" s="374"/>
      <c r="F42" s="374"/>
      <c r="G42" s="60" t="s">
        <v>57</v>
      </c>
      <c r="H42" s="61">
        <v>0</v>
      </c>
      <c r="I42" s="61">
        <v>0</v>
      </c>
    </row>
    <row r="43" spans="1:9" ht="12.75">
      <c r="A43" s="373"/>
      <c r="B43" s="386"/>
      <c r="C43" s="374"/>
      <c r="D43" s="374"/>
      <c r="E43" s="374"/>
      <c r="F43" s="374"/>
      <c r="G43" s="62" t="s">
        <v>70</v>
      </c>
      <c r="H43" s="63">
        <f>H44+H45+H46+H47</f>
        <v>4727419</v>
      </c>
      <c r="I43" s="63">
        <f>I44+I45+I46+I47</f>
        <v>2914112</v>
      </c>
    </row>
    <row r="44" spans="1:9" ht="12.75">
      <c r="A44" s="373"/>
      <c r="B44" s="386"/>
      <c r="C44" s="374"/>
      <c r="D44" s="374"/>
      <c r="E44" s="374"/>
      <c r="F44" s="374"/>
      <c r="G44" s="59" t="s">
        <v>55</v>
      </c>
      <c r="H44" s="61">
        <v>1919992</v>
      </c>
      <c r="I44" s="61">
        <v>1165645</v>
      </c>
    </row>
    <row r="45" spans="1:9" ht="12.75">
      <c r="A45" s="373"/>
      <c r="B45" s="386"/>
      <c r="C45" s="374"/>
      <c r="D45" s="374"/>
      <c r="E45" s="374"/>
      <c r="F45" s="374"/>
      <c r="G45" s="59" t="s">
        <v>56</v>
      </c>
      <c r="H45" s="61">
        <v>0</v>
      </c>
      <c r="I45" s="61">
        <v>0</v>
      </c>
    </row>
    <row r="46" spans="1:9" ht="25.5">
      <c r="A46" s="373"/>
      <c r="B46" s="386"/>
      <c r="C46" s="374"/>
      <c r="D46" s="374"/>
      <c r="E46" s="374"/>
      <c r="F46" s="374"/>
      <c r="G46" s="60" t="s">
        <v>57</v>
      </c>
      <c r="H46" s="61">
        <v>2807427</v>
      </c>
      <c r="I46" s="61">
        <v>1748467</v>
      </c>
    </row>
    <row r="47" spans="1:9" ht="14.25" customHeight="1">
      <c r="A47" s="373"/>
      <c r="B47" s="386"/>
      <c r="C47" s="374"/>
      <c r="D47" s="374"/>
      <c r="E47" s="374"/>
      <c r="F47" s="374"/>
      <c r="G47" s="342" t="s">
        <v>75</v>
      </c>
      <c r="H47" s="341">
        <v>0</v>
      </c>
      <c r="I47" s="341">
        <v>0</v>
      </c>
    </row>
    <row r="48" spans="1:9" ht="25.5" customHeight="1">
      <c r="A48" s="373"/>
      <c r="B48" s="387"/>
      <c r="C48" s="374"/>
      <c r="D48" s="374"/>
      <c r="E48" s="374"/>
      <c r="F48" s="374"/>
      <c r="G48" s="375"/>
      <c r="H48" s="342"/>
      <c r="I48" s="342"/>
    </row>
    <row r="49" spans="1:9" ht="12.75">
      <c r="A49" s="371" t="s">
        <v>117</v>
      </c>
      <c r="B49" s="370" t="s">
        <v>427</v>
      </c>
      <c r="C49" s="342" t="s">
        <v>428</v>
      </c>
      <c r="D49" s="342" t="s">
        <v>128</v>
      </c>
      <c r="E49" s="342">
        <v>852</v>
      </c>
      <c r="F49" s="342">
        <v>85295</v>
      </c>
      <c r="G49" s="62" t="s">
        <v>62</v>
      </c>
      <c r="H49" s="63">
        <f>H50+H54</f>
        <v>2617505</v>
      </c>
      <c r="I49" s="63">
        <f>I50+I54</f>
        <v>902249</v>
      </c>
    </row>
    <row r="50" spans="1:9" ht="12.75">
      <c r="A50" s="383"/>
      <c r="B50" s="370"/>
      <c r="C50" s="342"/>
      <c r="D50" s="342"/>
      <c r="E50" s="342"/>
      <c r="F50" s="342"/>
      <c r="G50" s="62" t="s">
        <v>69</v>
      </c>
      <c r="H50" s="63">
        <f>H51+H52+H53</f>
        <v>2439755</v>
      </c>
      <c r="I50" s="63">
        <f>I51+I52+I53</f>
        <v>902249</v>
      </c>
    </row>
    <row r="51" spans="1:9" ht="12.75">
      <c r="A51" s="383"/>
      <c r="B51" s="370"/>
      <c r="C51" s="342"/>
      <c r="D51" s="342"/>
      <c r="E51" s="342"/>
      <c r="F51" s="342"/>
      <c r="G51" s="59" t="s">
        <v>55</v>
      </c>
      <c r="H51" s="61">
        <v>101563</v>
      </c>
      <c r="I51" s="61">
        <v>25017</v>
      </c>
    </row>
    <row r="52" spans="1:9" ht="16.5" customHeight="1">
      <c r="A52" s="383"/>
      <c r="B52" s="370"/>
      <c r="C52" s="342"/>
      <c r="D52" s="342"/>
      <c r="E52" s="342"/>
      <c r="F52" s="342"/>
      <c r="G52" s="59" t="s">
        <v>56</v>
      </c>
      <c r="H52" s="61">
        <v>114819</v>
      </c>
      <c r="I52" s="61">
        <v>44125</v>
      </c>
    </row>
    <row r="53" spans="1:9" ht="26.25" customHeight="1">
      <c r="A53" s="383"/>
      <c r="B53" s="30" t="s">
        <v>122</v>
      </c>
      <c r="C53" s="342"/>
      <c r="D53" s="342"/>
      <c r="E53" s="342"/>
      <c r="F53" s="342"/>
      <c r="G53" s="60" t="s">
        <v>57</v>
      </c>
      <c r="H53" s="61">
        <v>2223373</v>
      </c>
      <c r="I53" s="61">
        <v>833107</v>
      </c>
    </row>
    <row r="54" spans="1:9" ht="15.75" customHeight="1">
      <c r="A54" s="383"/>
      <c r="B54" s="30" t="s">
        <v>124</v>
      </c>
      <c r="C54" s="342"/>
      <c r="D54" s="342"/>
      <c r="E54" s="342"/>
      <c r="F54" s="342"/>
      <c r="G54" s="62" t="s">
        <v>70</v>
      </c>
      <c r="H54" s="63">
        <f>H55+H56+H57+H58</f>
        <v>177750</v>
      </c>
      <c r="I54" s="63">
        <f>I55+I56+I57+I58</f>
        <v>0</v>
      </c>
    </row>
    <row r="55" spans="1:9" ht="31.5" customHeight="1">
      <c r="A55" s="383"/>
      <c r="B55" s="30" t="s">
        <v>123</v>
      </c>
      <c r="C55" s="342"/>
      <c r="D55" s="342"/>
      <c r="E55" s="342"/>
      <c r="F55" s="342"/>
      <c r="G55" s="59" t="s">
        <v>55</v>
      </c>
      <c r="H55" s="61">
        <v>0</v>
      </c>
      <c r="I55" s="61">
        <v>0</v>
      </c>
    </row>
    <row r="56" spans="1:9" ht="19.5" customHeight="1">
      <c r="A56" s="383"/>
      <c r="B56" s="342" t="s">
        <v>125</v>
      </c>
      <c r="C56" s="342"/>
      <c r="D56" s="342"/>
      <c r="E56" s="342"/>
      <c r="F56" s="342"/>
      <c r="G56" s="59" t="s">
        <v>56</v>
      </c>
      <c r="H56" s="61">
        <v>8937</v>
      </c>
      <c r="I56" s="61">
        <v>0</v>
      </c>
    </row>
    <row r="57" spans="1:9" ht="27" customHeight="1">
      <c r="A57" s="383"/>
      <c r="B57" s="342"/>
      <c r="C57" s="342"/>
      <c r="D57" s="342"/>
      <c r="E57" s="342"/>
      <c r="F57" s="342"/>
      <c r="G57" s="60" t="s">
        <v>57</v>
      </c>
      <c r="H57" s="61">
        <v>168813</v>
      </c>
      <c r="I57" s="61">
        <v>0</v>
      </c>
    </row>
    <row r="58" spans="1:9" ht="41.25" customHeight="1">
      <c r="A58" s="383"/>
      <c r="B58" s="342"/>
      <c r="C58" s="342"/>
      <c r="D58" s="342"/>
      <c r="E58" s="342"/>
      <c r="F58" s="342"/>
      <c r="G58" s="30" t="s">
        <v>75</v>
      </c>
      <c r="H58" s="61">
        <v>0</v>
      </c>
      <c r="I58" s="61">
        <v>0</v>
      </c>
    </row>
    <row r="59" spans="1:9" ht="18.75" customHeight="1">
      <c r="A59" s="349" t="s">
        <v>118</v>
      </c>
      <c r="B59" s="352" t="s">
        <v>141</v>
      </c>
      <c r="C59" s="338" t="s">
        <v>144</v>
      </c>
      <c r="D59" s="338" t="s">
        <v>134</v>
      </c>
      <c r="E59" s="355">
        <v>801</v>
      </c>
      <c r="F59" s="355">
        <v>80195</v>
      </c>
      <c r="G59" s="62" t="s">
        <v>62</v>
      </c>
      <c r="H59" s="63">
        <f>SUM(H60+H64)</f>
        <v>800310</v>
      </c>
      <c r="I59" s="63">
        <f>SUM(I60+I64)</f>
        <v>406470</v>
      </c>
    </row>
    <row r="60" spans="1:9" ht="15.75" customHeight="1">
      <c r="A60" s="350"/>
      <c r="B60" s="353"/>
      <c r="C60" s="339"/>
      <c r="D60" s="339"/>
      <c r="E60" s="356"/>
      <c r="F60" s="356"/>
      <c r="G60" s="62" t="s">
        <v>69</v>
      </c>
      <c r="H60" s="63">
        <f>SUM(H61:H63)</f>
        <v>800310</v>
      </c>
      <c r="I60" s="63">
        <f>SUM(I61:I63)</f>
        <v>406470</v>
      </c>
    </row>
    <row r="61" spans="1:9" ht="18.75" customHeight="1">
      <c r="A61" s="350"/>
      <c r="B61" s="353"/>
      <c r="C61" s="339"/>
      <c r="D61" s="339"/>
      <c r="E61" s="356"/>
      <c r="F61" s="356"/>
      <c r="G61" s="59" t="s">
        <v>55</v>
      </c>
      <c r="H61" s="61">
        <v>29900</v>
      </c>
      <c r="I61" s="61">
        <v>15850</v>
      </c>
    </row>
    <row r="62" spans="1:9" ht="18" customHeight="1">
      <c r="A62" s="350"/>
      <c r="B62" s="354"/>
      <c r="C62" s="339"/>
      <c r="D62" s="339"/>
      <c r="E62" s="356"/>
      <c r="F62" s="356"/>
      <c r="G62" s="59" t="s">
        <v>56</v>
      </c>
      <c r="H62" s="61">
        <v>0</v>
      </c>
      <c r="I62" s="61">
        <v>0</v>
      </c>
    </row>
    <row r="63" spans="1:9" ht="41.25" customHeight="1">
      <c r="A63" s="350"/>
      <c r="B63" s="30" t="s">
        <v>142</v>
      </c>
      <c r="C63" s="339"/>
      <c r="D63" s="339"/>
      <c r="E63" s="356"/>
      <c r="F63" s="356"/>
      <c r="G63" s="60" t="s">
        <v>57</v>
      </c>
      <c r="H63" s="61">
        <v>770410</v>
      </c>
      <c r="I63" s="61">
        <v>390620</v>
      </c>
    </row>
    <row r="64" spans="1:9" ht="21" customHeight="1">
      <c r="A64" s="350"/>
      <c r="B64" s="338" t="s">
        <v>143</v>
      </c>
      <c r="C64" s="339"/>
      <c r="D64" s="339"/>
      <c r="E64" s="356"/>
      <c r="F64" s="356"/>
      <c r="G64" s="62" t="s">
        <v>70</v>
      </c>
      <c r="H64" s="63">
        <f>SUM(H65:H68)</f>
        <v>0</v>
      </c>
      <c r="I64" s="63">
        <f>SUM(I65:I68)</f>
        <v>0</v>
      </c>
    </row>
    <row r="65" spans="1:9" ht="18" customHeight="1">
      <c r="A65" s="350"/>
      <c r="B65" s="339"/>
      <c r="C65" s="339"/>
      <c r="D65" s="339"/>
      <c r="E65" s="356"/>
      <c r="F65" s="356"/>
      <c r="G65" s="59" t="s">
        <v>55</v>
      </c>
      <c r="H65" s="61">
        <v>0</v>
      </c>
      <c r="I65" s="61">
        <v>0</v>
      </c>
    </row>
    <row r="66" spans="1:9" ht="20.25" customHeight="1">
      <c r="A66" s="350"/>
      <c r="B66" s="339"/>
      <c r="C66" s="339"/>
      <c r="D66" s="339"/>
      <c r="E66" s="356"/>
      <c r="F66" s="356"/>
      <c r="G66" s="59" t="s">
        <v>56</v>
      </c>
      <c r="H66" s="61">
        <v>0</v>
      </c>
      <c r="I66" s="61">
        <v>0</v>
      </c>
    </row>
    <row r="67" spans="1:9" ht="29.25" customHeight="1">
      <c r="A67" s="350"/>
      <c r="B67" s="339"/>
      <c r="C67" s="339"/>
      <c r="D67" s="339"/>
      <c r="E67" s="356"/>
      <c r="F67" s="356"/>
      <c r="G67" s="60" t="s">
        <v>57</v>
      </c>
      <c r="H67" s="61">
        <v>0</v>
      </c>
      <c r="I67" s="61">
        <v>0</v>
      </c>
    </row>
    <row r="68" spans="1:9" ht="39" customHeight="1">
      <c r="A68" s="351"/>
      <c r="B68" s="340"/>
      <c r="C68" s="340"/>
      <c r="D68" s="340"/>
      <c r="E68" s="357"/>
      <c r="F68" s="357"/>
      <c r="G68" s="30" t="s">
        <v>75</v>
      </c>
      <c r="H68" s="61">
        <v>0</v>
      </c>
      <c r="I68" s="61">
        <v>0</v>
      </c>
    </row>
    <row r="69" spans="1:9" s="26" customFormat="1" ht="12.75">
      <c r="A69" s="349" t="s">
        <v>131</v>
      </c>
      <c r="B69" s="352" t="s">
        <v>446</v>
      </c>
      <c r="C69" s="338" t="s">
        <v>431</v>
      </c>
      <c r="D69" s="338" t="s">
        <v>110</v>
      </c>
      <c r="E69" s="355">
        <v>700</v>
      </c>
      <c r="F69" s="355">
        <v>70005</v>
      </c>
      <c r="G69" s="62" t="s">
        <v>62</v>
      </c>
      <c r="H69" s="63">
        <f>SUM(H70+H74)</f>
        <v>209396</v>
      </c>
      <c r="I69" s="63">
        <f>SUM(I70+I74)</f>
        <v>42000</v>
      </c>
    </row>
    <row r="70" spans="1:17" ht="12.75">
      <c r="A70" s="350"/>
      <c r="B70" s="353"/>
      <c r="C70" s="339"/>
      <c r="D70" s="339"/>
      <c r="E70" s="356"/>
      <c r="F70" s="356"/>
      <c r="G70" s="62" t="s">
        <v>69</v>
      </c>
      <c r="H70" s="63">
        <f>SUM(H71:H73)</f>
        <v>209396</v>
      </c>
      <c r="I70" s="63">
        <f>SUM(I71:I73)</f>
        <v>42000</v>
      </c>
      <c r="J70" s="56"/>
      <c r="K70" s="56"/>
      <c r="Q70" s="79"/>
    </row>
    <row r="71" spans="1:9" ht="12.75">
      <c r="A71" s="350"/>
      <c r="B71" s="353"/>
      <c r="C71" s="339"/>
      <c r="D71" s="339"/>
      <c r="E71" s="356"/>
      <c r="F71" s="356"/>
      <c r="G71" s="59" t="s">
        <v>55</v>
      </c>
      <c r="H71" s="61">
        <v>209396</v>
      </c>
      <c r="I71" s="61">
        <v>42000</v>
      </c>
    </row>
    <row r="72" spans="1:9" ht="63.75" customHeight="1">
      <c r="A72" s="350"/>
      <c r="B72" s="354"/>
      <c r="C72" s="339"/>
      <c r="D72" s="339"/>
      <c r="E72" s="356"/>
      <c r="F72" s="356"/>
      <c r="G72" s="59" t="s">
        <v>56</v>
      </c>
      <c r="H72" s="61">
        <v>0</v>
      </c>
      <c r="I72" s="61">
        <v>0</v>
      </c>
    </row>
    <row r="73" spans="1:9" ht="31.5" customHeight="1">
      <c r="A73" s="350"/>
      <c r="B73" s="30" t="s">
        <v>429</v>
      </c>
      <c r="C73" s="339"/>
      <c r="D73" s="339"/>
      <c r="E73" s="356"/>
      <c r="F73" s="356"/>
      <c r="G73" s="60" t="s">
        <v>57</v>
      </c>
      <c r="H73" s="61">
        <v>0</v>
      </c>
      <c r="I73" s="61">
        <v>0</v>
      </c>
    </row>
    <row r="74" spans="1:9" ht="18" customHeight="1">
      <c r="A74" s="350"/>
      <c r="B74" s="338" t="s">
        <v>430</v>
      </c>
      <c r="C74" s="339"/>
      <c r="D74" s="339"/>
      <c r="E74" s="356"/>
      <c r="F74" s="356"/>
      <c r="G74" s="62" t="s">
        <v>70</v>
      </c>
      <c r="H74" s="63">
        <f>SUM(H75:H78)</f>
        <v>0</v>
      </c>
      <c r="I74" s="63">
        <f>SUM(I75:I78)</f>
        <v>0</v>
      </c>
    </row>
    <row r="75" spans="1:9" ht="12.75" customHeight="1">
      <c r="A75" s="350"/>
      <c r="B75" s="339"/>
      <c r="C75" s="339"/>
      <c r="D75" s="339"/>
      <c r="E75" s="356"/>
      <c r="F75" s="356"/>
      <c r="G75" s="59" t="s">
        <v>55</v>
      </c>
      <c r="H75" s="61">
        <v>0</v>
      </c>
      <c r="I75" s="61">
        <v>0</v>
      </c>
    </row>
    <row r="76" spans="1:11" ht="12.75">
      <c r="A76" s="350"/>
      <c r="B76" s="339"/>
      <c r="C76" s="339"/>
      <c r="D76" s="339"/>
      <c r="E76" s="356"/>
      <c r="F76" s="356"/>
      <c r="G76" s="59" t="s">
        <v>56</v>
      </c>
      <c r="H76" s="61">
        <v>0</v>
      </c>
      <c r="I76" s="61">
        <v>0</v>
      </c>
      <c r="J76" s="56"/>
      <c r="K76" s="56"/>
    </row>
    <row r="77" spans="1:9" ht="33" customHeight="1">
      <c r="A77" s="350"/>
      <c r="B77" s="339"/>
      <c r="C77" s="339"/>
      <c r="D77" s="339"/>
      <c r="E77" s="356"/>
      <c r="F77" s="356"/>
      <c r="G77" s="60" t="s">
        <v>57</v>
      </c>
      <c r="H77" s="61">
        <v>0</v>
      </c>
      <c r="I77" s="61">
        <v>0</v>
      </c>
    </row>
    <row r="78" spans="1:9" ht="51">
      <c r="A78" s="351"/>
      <c r="B78" s="340"/>
      <c r="C78" s="340"/>
      <c r="D78" s="340"/>
      <c r="E78" s="357"/>
      <c r="F78" s="357"/>
      <c r="G78" s="30" t="s">
        <v>75</v>
      </c>
      <c r="H78" s="61">
        <v>0</v>
      </c>
      <c r="I78" s="61">
        <v>0</v>
      </c>
    </row>
    <row r="79" spans="1:9" ht="18.75" customHeight="1">
      <c r="A79" s="69"/>
      <c r="B79" s="197" t="s">
        <v>28</v>
      </c>
      <c r="C79" s="346"/>
      <c r="D79" s="347"/>
      <c r="E79" s="347"/>
      <c r="F79" s="347"/>
      <c r="G79" s="348"/>
      <c r="H79" s="198">
        <f>H80+H86</f>
        <v>16967191</v>
      </c>
      <c r="I79" s="198">
        <f>I80+I86</f>
        <v>7326382</v>
      </c>
    </row>
    <row r="80" spans="1:9" ht="12.75">
      <c r="A80" s="67"/>
      <c r="B80" s="62" t="s">
        <v>69</v>
      </c>
      <c r="C80" s="365"/>
      <c r="D80" s="366"/>
      <c r="E80" s="366"/>
      <c r="F80" s="366"/>
      <c r="G80" s="367"/>
      <c r="H80" s="63">
        <f aca="true" t="shared" si="0" ref="H80:I82">H70+H60+H50+H39+H29+H19+H9</f>
        <v>5770789</v>
      </c>
      <c r="I80" s="63">
        <f t="shared" si="0"/>
        <v>3187719</v>
      </c>
    </row>
    <row r="81" spans="1:9" ht="12.75">
      <c r="A81" s="67"/>
      <c r="B81" s="59" t="s">
        <v>55</v>
      </c>
      <c r="C81" s="358"/>
      <c r="D81" s="359"/>
      <c r="E81" s="359"/>
      <c r="F81" s="359"/>
      <c r="G81" s="360"/>
      <c r="H81" s="61">
        <f t="shared" si="0"/>
        <v>340859</v>
      </c>
      <c r="I81" s="61">
        <f t="shared" si="0"/>
        <v>82867</v>
      </c>
    </row>
    <row r="82" spans="1:9" ht="12.75">
      <c r="A82" s="67"/>
      <c r="B82" s="59" t="s">
        <v>56</v>
      </c>
      <c r="C82" s="358"/>
      <c r="D82" s="359"/>
      <c r="E82" s="359"/>
      <c r="F82" s="359"/>
      <c r="G82" s="360"/>
      <c r="H82" s="61">
        <f t="shared" si="0"/>
        <v>904468</v>
      </c>
      <c r="I82" s="61">
        <f t="shared" si="0"/>
        <v>761125</v>
      </c>
    </row>
    <row r="83" spans="1:9" ht="25.5">
      <c r="A83" s="67"/>
      <c r="B83" s="60" t="s">
        <v>57</v>
      </c>
      <c r="C83" s="358"/>
      <c r="D83" s="359"/>
      <c r="E83" s="359"/>
      <c r="F83" s="359"/>
      <c r="G83" s="360"/>
      <c r="H83" s="61">
        <f>H73+H63+H53+H42+H32+H22+H12</f>
        <v>4525462</v>
      </c>
      <c r="I83" s="61">
        <f>I73+I63+I53+I42+I32+I22+I12</f>
        <v>2343727</v>
      </c>
    </row>
    <row r="84" spans="1:9" ht="27" customHeight="1">
      <c r="A84" s="67"/>
      <c r="B84" s="30" t="s">
        <v>75</v>
      </c>
      <c r="C84" s="358"/>
      <c r="D84" s="359"/>
      <c r="E84" s="359"/>
      <c r="F84" s="359"/>
      <c r="G84" s="360"/>
      <c r="H84" s="61">
        <v>0</v>
      </c>
      <c r="I84" s="61">
        <v>0</v>
      </c>
    </row>
    <row r="85" spans="1:9" ht="12.75">
      <c r="A85" s="67"/>
      <c r="B85" s="64"/>
      <c r="C85" s="358"/>
      <c r="D85" s="359"/>
      <c r="E85" s="359"/>
      <c r="F85" s="359"/>
      <c r="G85" s="360"/>
      <c r="H85" s="61"/>
      <c r="I85" s="61"/>
    </row>
    <row r="86" spans="1:9" ht="12.75">
      <c r="A86" s="67"/>
      <c r="B86" s="196" t="s">
        <v>70</v>
      </c>
      <c r="C86" s="365"/>
      <c r="D86" s="366"/>
      <c r="E86" s="366"/>
      <c r="F86" s="366"/>
      <c r="G86" s="367"/>
      <c r="H86" s="63">
        <f aca="true" t="shared" si="1" ref="H86:I89">H74+H64+H54+H43+H33+H23+H13</f>
        <v>11196402</v>
      </c>
      <c r="I86" s="63">
        <f t="shared" si="1"/>
        <v>4138663</v>
      </c>
    </row>
    <row r="87" spans="1:9" ht="12.75">
      <c r="A87" s="67"/>
      <c r="B87" s="65" t="s">
        <v>55</v>
      </c>
      <c r="C87" s="358"/>
      <c r="D87" s="359"/>
      <c r="E87" s="359"/>
      <c r="F87" s="359"/>
      <c r="G87" s="360"/>
      <c r="H87" s="61">
        <f t="shared" si="1"/>
        <v>2160344</v>
      </c>
      <c r="I87" s="61">
        <f t="shared" si="1"/>
        <v>1404997</v>
      </c>
    </row>
    <row r="88" spans="1:9" ht="12.75">
      <c r="A88" s="67"/>
      <c r="B88" s="65" t="s">
        <v>56</v>
      </c>
      <c r="C88" s="358"/>
      <c r="D88" s="368"/>
      <c r="E88" s="368"/>
      <c r="F88" s="368"/>
      <c r="G88" s="369"/>
      <c r="H88" s="61">
        <f t="shared" si="1"/>
        <v>768789</v>
      </c>
      <c r="I88" s="61">
        <f t="shared" si="1"/>
        <v>0</v>
      </c>
    </row>
    <row r="89" spans="1:9" ht="25.5">
      <c r="A89" s="67"/>
      <c r="B89" s="66" t="s">
        <v>57</v>
      </c>
      <c r="C89" s="358"/>
      <c r="D89" s="368"/>
      <c r="E89" s="368"/>
      <c r="F89" s="368"/>
      <c r="G89" s="369"/>
      <c r="H89" s="61">
        <f t="shared" si="1"/>
        <v>8267269</v>
      </c>
      <c r="I89" s="61">
        <f t="shared" si="1"/>
        <v>2733666</v>
      </c>
    </row>
    <row r="90" spans="1:9" ht="27.75" customHeight="1">
      <c r="A90" s="67"/>
      <c r="B90" s="64" t="s">
        <v>75</v>
      </c>
      <c r="C90" s="342"/>
      <c r="D90" s="364"/>
      <c r="E90" s="364"/>
      <c r="F90" s="364"/>
      <c r="G90" s="364"/>
      <c r="H90" s="61">
        <f>H78+H68+H58+H47+H37+H27+H17</f>
        <v>0</v>
      </c>
      <c r="I90" s="61">
        <f>I78+I68+I58+I47+I37+I27+I17</f>
        <v>0</v>
      </c>
    </row>
    <row r="91" ht="6" customHeight="1"/>
    <row r="92" spans="1:9" ht="22.5" customHeight="1">
      <c r="A92" s="229" t="s">
        <v>439</v>
      </c>
      <c r="B92" s="382" t="s">
        <v>440</v>
      </c>
      <c r="C92" s="382"/>
      <c r="D92" s="382"/>
      <c r="E92" s="382"/>
      <c r="F92" s="382"/>
      <c r="G92" s="382"/>
      <c r="H92" s="382"/>
      <c r="I92" s="382"/>
    </row>
  </sheetData>
  <sheetProtection/>
  <mergeCells count="72">
    <mergeCell ref="B92:I92"/>
    <mergeCell ref="A49:A58"/>
    <mergeCell ref="A59:A68"/>
    <mergeCell ref="F18:F27"/>
    <mergeCell ref="C18:C27"/>
    <mergeCell ref="F8:F17"/>
    <mergeCell ref="E38:E48"/>
    <mergeCell ref="B28:B31"/>
    <mergeCell ref="B38:B48"/>
    <mergeCell ref="E18:E27"/>
    <mergeCell ref="E8:E17"/>
    <mergeCell ref="B34:B37"/>
    <mergeCell ref="I47:I48"/>
    <mergeCell ref="C28:C37"/>
    <mergeCell ref="D28:D37"/>
    <mergeCell ref="E28:E37"/>
    <mergeCell ref="F28:F37"/>
    <mergeCell ref="D38:D48"/>
    <mergeCell ref="G47:G48"/>
    <mergeCell ref="A38:A48"/>
    <mergeCell ref="D18:D27"/>
    <mergeCell ref="C38:C48"/>
    <mergeCell ref="F38:F48"/>
    <mergeCell ref="B21:B27"/>
    <mergeCell ref="A18:A27"/>
    <mergeCell ref="C89:G89"/>
    <mergeCell ref="B49:B52"/>
    <mergeCell ref="C49:C58"/>
    <mergeCell ref="B56:B58"/>
    <mergeCell ref="D49:D58"/>
    <mergeCell ref="C88:G88"/>
    <mergeCell ref="E49:E58"/>
    <mergeCell ref="C90:G90"/>
    <mergeCell ref="E59:E68"/>
    <mergeCell ref="D59:D68"/>
    <mergeCell ref="C84:G84"/>
    <mergeCell ref="C85:G85"/>
    <mergeCell ref="C87:G87"/>
    <mergeCell ref="C86:G86"/>
    <mergeCell ref="C82:G82"/>
    <mergeCell ref="C83:G83"/>
    <mergeCell ref="C80:G80"/>
    <mergeCell ref="C81:G81"/>
    <mergeCell ref="A2:I3"/>
    <mergeCell ref="A8:A17"/>
    <mergeCell ref="I5:I6"/>
    <mergeCell ref="A5:A6"/>
    <mergeCell ref="B5:B6"/>
    <mergeCell ref="B59:B62"/>
    <mergeCell ref="B64:B68"/>
    <mergeCell ref="C59:C68"/>
    <mergeCell ref="A28:A37"/>
    <mergeCell ref="C79:G79"/>
    <mergeCell ref="A69:A78"/>
    <mergeCell ref="D5:D6"/>
    <mergeCell ref="E5:E6"/>
    <mergeCell ref="F5:F6"/>
    <mergeCell ref="G5:H5"/>
    <mergeCell ref="B69:B72"/>
    <mergeCell ref="C69:C78"/>
    <mergeCell ref="F49:F58"/>
    <mergeCell ref="F59:F68"/>
    <mergeCell ref="D69:D78"/>
    <mergeCell ref="H47:H48"/>
    <mergeCell ref="C8:C17"/>
    <mergeCell ref="D8:D17"/>
    <mergeCell ref="C5:C6"/>
    <mergeCell ref="B74:B78"/>
    <mergeCell ref="E69:E78"/>
    <mergeCell ref="F69:F78"/>
    <mergeCell ref="B19:B20"/>
    <mergeCell ref="B12:B17"/>
  </mergeCells>
  <printOptions horizontalCentered="1"/>
  <pageMargins left="0.4724409448818898" right="0.7480314960629921" top="0.9448818897637796" bottom="1.141732283464567" header="0.5118110236220472" footer="0.6692913385826772"/>
  <pageSetup horizontalDpi="600" verticalDpi="600" orientation="portrait" paperSize="9" scale="70" r:id="rId1"/>
  <headerFooter alignWithMargins="0">
    <oddHeader>&amp;RZałącznik nr &amp;A
do uchwały Rady Powiatu w Opatowie nr ...............
z dnia ..............................</oddHeader>
  </headerFooter>
  <rowBreaks count="2" manualBreakCount="2">
    <brk id="37" max="8" man="1"/>
    <brk id="7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view="pageLayout" workbookViewId="0" topLeftCell="A13">
      <selection activeCell="F17" sqref="F17"/>
    </sheetView>
  </sheetViews>
  <sheetFormatPr defaultColWidth="9.00390625" defaultRowHeight="12.75"/>
  <cols>
    <col min="2" max="2" width="59.375" style="0" customWidth="1"/>
    <col min="3" max="3" width="15.375" style="0" customWidth="1"/>
    <col min="4" max="4" width="16.75390625" style="0" customWidth="1"/>
  </cols>
  <sheetData>
    <row r="2" spans="1:4" ht="18">
      <c r="A2" s="262" t="s">
        <v>178</v>
      </c>
      <c r="B2" s="262"/>
      <c r="C2" s="262"/>
      <c r="D2" s="262"/>
    </row>
    <row r="3" spans="1:4" ht="12.75">
      <c r="A3" s="86"/>
      <c r="B3" s="1"/>
      <c r="C3" s="1"/>
      <c r="D3" s="1"/>
    </row>
    <row r="4" spans="1:8" ht="12.75">
      <c r="A4" s="1"/>
      <c r="B4" s="1"/>
      <c r="C4" s="1"/>
      <c r="D4" s="89" t="s">
        <v>14</v>
      </c>
      <c r="H4" s="22"/>
    </row>
    <row r="5" spans="1:8" ht="12.75">
      <c r="A5" s="325" t="s">
        <v>18</v>
      </c>
      <c r="B5" s="325" t="s">
        <v>4</v>
      </c>
      <c r="C5" s="326" t="s">
        <v>145</v>
      </c>
      <c r="D5" s="326" t="s">
        <v>179</v>
      </c>
      <c r="H5" s="22"/>
    </row>
    <row r="6" spans="1:8" ht="12.75">
      <c r="A6" s="325"/>
      <c r="B6" s="325"/>
      <c r="C6" s="325"/>
      <c r="D6" s="326"/>
      <c r="H6" s="22"/>
    </row>
    <row r="7" spans="1:8" ht="12.75">
      <c r="A7" s="325"/>
      <c r="B7" s="325"/>
      <c r="C7" s="325"/>
      <c r="D7" s="326"/>
      <c r="H7" s="22"/>
    </row>
    <row r="8" spans="1:4" ht="10.5" customHeight="1">
      <c r="A8" s="87">
        <v>1</v>
      </c>
      <c r="B8" s="87">
        <v>2</v>
      </c>
      <c r="C8" s="87">
        <v>3</v>
      </c>
      <c r="D8" s="87">
        <v>4</v>
      </c>
    </row>
    <row r="9" spans="1:4" ht="30" customHeight="1">
      <c r="A9" s="388" t="s">
        <v>146</v>
      </c>
      <c r="B9" s="388"/>
      <c r="C9" s="88"/>
      <c r="D9" s="70">
        <f>SUM(D10:D18)</f>
        <v>200000</v>
      </c>
    </row>
    <row r="10" spans="1:4" ht="30" customHeight="1">
      <c r="A10" s="88" t="s">
        <v>6</v>
      </c>
      <c r="B10" s="90" t="s">
        <v>147</v>
      </c>
      <c r="C10" s="88" t="s">
        <v>148</v>
      </c>
      <c r="D10" s="91">
        <v>0</v>
      </c>
    </row>
    <row r="11" spans="1:4" ht="30" customHeight="1">
      <c r="A11" s="88" t="s">
        <v>7</v>
      </c>
      <c r="B11" s="90" t="s">
        <v>149</v>
      </c>
      <c r="C11" s="88" t="s">
        <v>148</v>
      </c>
      <c r="D11" s="91">
        <v>0</v>
      </c>
    </row>
    <row r="12" spans="1:4" ht="30" customHeight="1">
      <c r="A12" s="88" t="s">
        <v>8</v>
      </c>
      <c r="B12" s="92" t="s">
        <v>150</v>
      </c>
      <c r="C12" s="88" t="s">
        <v>151</v>
      </c>
      <c r="D12" s="91">
        <v>0</v>
      </c>
    </row>
    <row r="13" spans="1:4" ht="30" customHeight="1">
      <c r="A13" s="88" t="s">
        <v>0</v>
      </c>
      <c r="B13" s="90" t="s">
        <v>152</v>
      </c>
      <c r="C13" s="88" t="s">
        <v>153</v>
      </c>
      <c r="D13" s="91">
        <v>0</v>
      </c>
    </row>
    <row r="14" spans="1:4" ht="30" customHeight="1">
      <c r="A14" s="88" t="s">
        <v>117</v>
      </c>
      <c r="B14" s="90" t="s">
        <v>154</v>
      </c>
      <c r="C14" s="88" t="s">
        <v>155</v>
      </c>
      <c r="D14" s="91">
        <v>0</v>
      </c>
    </row>
    <row r="15" spans="1:4" ht="30" customHeight="1">
      <c r="A15" s="88" t="s">
        <v>118</v>
      </c>
      <c r="B15" s="90" t="s">
        <v>156</v>
      </c>
      <c r="C15" s="88" t="s">
        <v>157</v>
      </c>
      <c r="D15" s="91">
        <v>0</v>
      </c>
    </row>
    <row r="16" spans="1:4" ht="30" customHeight="1">
      <c r="A16" s="88" t="s">
        <v>131</v>
      </c>
      <c r="B16" s="90" t="s">
        <v>158</v>
      </c>
      <c r="C16" s="88" t="s">
        <v>159</v>
      </c>
      <c r="D16" s="91">
        <v>0</v>
      </c>
    </row>
    <row r="17" spans="1:4" ht="30" customHeight="1">
      <c r="A17" s="88" t="s">
        <v>137</v>
      </c>
      <c r="B17" s="90" t="s">
        <v>160</v>
      </c>
      <c r="C17" s="88" t="s">
        <v>180</v>
      </c>
      <c r="D17" s="91">
        <v>200000</v>
      </c>
    </row>
    <row r="18" spans="1:4" ht="30" customHeight="1">
      <c r="A18" s="88" t="s">
        <v>138</v>
      </c>
      <c r="B18" s="90" t="s">
        <v>161</v>
      </c>
      <c r="C18" s="88" t="s">
        <v>162</v>
      </c>
      <c r="D18" s="91">
        <v>0</v>
      </c>
    </row>
    <row r="19" spans="1:4" ht="30" customHeight="1">
      <c r="A19" s="388" t="s">
        <v>163</v>
      </c>
      <c r="B19" s="388"/>
      <c r="C19" s="88"/>
      <c r="D19" s="70">
        <f>SUM(D20:D26)</f>
        <v>500000</v>
      </c>
    </row>
    <row r="20" spans="1:4" ht="30" customHeight="1">
      <c r="A20" s="88" t="s">
        <v>6</v>
      </c>
      <c r="B20" s="90" t="s">
        <v>164</v>
      </c>
      <c r="C20" s="88" t="s">
        <v>165</v>
      </c>
      <c r="D20" s="93">
        <v>0</v>
      </c>
    </row>
    <row r="21" spans="1:4" ht="30" customHeight="1">
      <c r="A21" s="88" t="s">
        <v>166</v>
      </c>
      <c r="B21" s="92" t="s">
        <v>167</v>
      </c>
      <c r="C21" s="88" t="s">
        <v>165</v>
      </c>
      <c r="D21" s="93">
        <v>500000</v>
      </c>
    </row>
    <row r="22" spans="1:4" ht="30" customHeight="1">
      <c r="A22" s="88" t="s">
        <v>7</v>
      </c>
      <c r="B22" s="90" t="s">
        <v>168</v>
      </c>
      <c r="C22" s="88" t="s">
        <v>165</v>
      </c>
      <c r="D22" s="91">
        <v>0</v>
      </c>
    </row>
    <row r="23" spans="1:4" ht="30" customHeight="1">
      <c r="A23" s="88" t="s">
        <v>8</v>
      </c>
      <c r="B23" s="92" t="s">
        <v>169</v>
      </c>
      <c r="C23" s="88" t="s">
        <v>170</v>
      </c>
      <c r="D23" s="91">
        <v>0</v>
      </c>
    </row>
    <row r="24" spans="1:4" ht="30" customHeight="1">
      <c r="A24" s="88" t="s">
        <v>0</v>
      </c>
      <c r="B24" s="90" t="s">
        <v>171</v>
      </c>
      <c r="C24" s="88" t="s">
        <v>172</v>
      </c>
      <c r="D24" s="91">
        <v>0</v>
      </c>
    </row>
    <row r="25" spans="1:4" ht="30" customHeight="1">
      <c r="A25" s="88" t="s">
        <v>117</v>
      </c>
      <c r="B25" s="90" t="s">
        <v>173</v>
      </c>
      <c r="C25" s="88" t="s">
        <v>162</v>
      </c>
      <c r="D25" s="91">
        <v>0</v>
      </c>
    </row>
    <row r="26" spans="1:4" ht="30" customHeight="1">
      <c r="A26" s="88" t="s">
        <v>118</v>
      </c>
      <c r="B26" s="92" t="s">
        <v>174</v>
      </c>
      <c r="C26" s="88" t="s">
        <v>175</v>
      </c>
      <c r="D26" s="91">
        <v>0</v>
      </c>
    </row>
    <row r="27" spans="1:4" ht="30" customHeight="1">
      <c r="A27" s="88" t="s">
        <v>131</v>
      </c>
      <c r="B27" s="92" t="s">
        <v>176</v>
      </c>
      <c r="C27" s="88" t="s">
        <v>177</v>
      </c>
      <c r="D27" s="91">
        <v>0</v>
      </c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&amp;RZałącznik nr &amp;A
do uchwały Rady Powiatu w Opatowie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view="pageLayout" workbookViewId="0" topLeftCell="A10">
      <selection activeCell="D30" sqref="D30"/>
    </sheetView>
  </sheetViews>
  <sheetFormatPr defaultColWidth="9.00390625" defaultRowHeight="12.75"/>
  <cols>
    <col min="1" max="1" width="4.875" style="1" customWidth="1"/>
    <col min="2" max="2" width="9.375" style="1" customWidth="1"/>
    <col min="3" max="3" width="7.375" style="1" customWidth="1"/>
    <col min="4" max="4" width="12.875" style="1" customWidth="1"/>
    <col min="5" max="5" width="14.375" style="1" customWidth="1"/>
    <col min="6" max="6" width="12.125" style="1" customWidth="1"/>
    <col min="7" max="7" width="12.25390625" style="1" customWidth="1"/>
    <col min="8" max="8" width="12.375" style="1" customWidth="1"/>
    <col min="9" max="9" width="6.25390625" style="1" customWidth="1"/>
    <col min="10" max="10" width="10.875" style="1" customWidth="1"/>
    <col min="11" max="11" width="9.25390625" style="0" customWidth="1"/>
    <col min="12" max="12" width="8.75390625" style="0" customWidth="1"/>
    <col min="15" max="15" width="5.875" style="0" customWidth="1"/>
  </cols>
  <sheetData>
    <row r="1" spans="1:17" ht="36" customHeight="1">
      <c r="A1" s="324" t="s">
        <v>184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27"/>
    </row>
    <row r="2" spans="1:7" ht="18">
      <c r="A2" s="2"/>
      <c r="B2" s="2"/>
      <c r="C2" s="2"/>
      <c r="D2" s="2"/>
      <c r="E2" s="2"/>
      <c r="F2" s="2"/>
      <c r="G2" s="2"/>
    </row>
    <row r="3" spans="1:16" s="9" customFormat="1" ht="18.75" customHeight="1">
      <c r="A3" s="16"/>
      <c r="B3" s="16"/>
      <c r="C3" s="16"/>
      <c r="D3" s="16"/>
      <c r="E3" s="16"/>
      <c r="F3" s="16"/>
      <c r="G3" s="15"/>
      <c r="H3" s="15"/>
      <c r="I3" s="15"/>
      <c r="J3" s="15"/>
      <c r="K3" s="15"/>
      <c r="L3" s="13"/>
      <c r="M3" s="13"/>
      <c r="N3" s="13"/>
      <c r="O3" s="13"/>
      <c r="P3" s="17" t="s">
        <v>17</v>
      </c>
    </row>
    <row r="4" spans="1:16" s="9" customFormat="1" ht="12.75">
      <c r="A4" s="399" t="s">
        <v>1</v>
      </c>
      <c r="B4" s="399" t="s">
        <v>2</v>
      </c>
      <c r="C4" s="399" t="s">
        <v>3</v>
      </c>
      <c r="D4" s="399" t="s">
        <v>50</v>
      </c>
      <c r="E4" s="389" t="s">
        <v>182</v>
      </c>
      <c r="F4" s="395" t="s">
        <v>64</v>
      </c>
      <c r="G4" s="402"/>
      <c r="H4" s="402"/>
      <c r="I4" s="402"/>
      <c r="J4" s="402"/>
      <c r="K4" s="402"/>
      <c r="L4" s="402"/>
      <c r="M4" s="402"/>
      <c r="N4" s="402"/>
      <c r="O4" s="402"/>
      <c r="P4" s="396"/>
    </row>
    <row r="5" spans="1:16" s="9" customFormat="1" ht="12.75">
      <c r="A5" s="400"/>
      <c r="B5" s="400"/>
      <c r="C5" s="400"/>
      <c r="D5" s="400"/>
      <c r="E5" s="390"/>
      <c r="F5" s="389" t="s">
        <v>11</v>
      </c>
      <c r="G5" s="397" t="s">
        <v>64</v>
      </c>
      <c r="H5" s="397"/>
      <c r="I5" s="397"/>
      <c r="J5" s="397"/>
      <c r="K5" s="397"/>
      <c r="L5" s="389" t="s">
        <v>12</v>
      </c>
      <c r="M5" s="392" t="s">
        <v>64</v>
      </c>
      <c r="N5" s="393"/>
      <c r="O5" s="393"/>
      <c r="P5" s="394"/>
    </row>
    <row r="6" spans="1:16" s="9" customFormat="1" ht="25.5" customHeight="1">
      <c r="A6" s="400"/>
      <c r="B6" s="400"/>
      <c r="C6" s="400"/>
      <c r="D6" s="400"/>
      <c r="E6" s="390"/>
      <c r="F6" s="390"/>
      <c r="G6" s="395" t="s">
        <v>44</v>
      </c>
      <c r="H6" s="396"/>
      <c r="I6" s="389" t="s">
        <v>46</v>
      </c>
      <c r="J6" s="389" t="s">
        <v>47</v>
      </c>
      <c r="K6" s="389" t="s">
        <v>48</v>
      </c>
      <c r="L6" s="390"/>
      <c r="M6" s="395" t="s">
        <v>49</v>
      </c>
      <c r="N6" s="25" t="s">
        <v>5</v>
      </c>
      <c r="O6" s="397" t="s">
        <v>53</v>
      </c>
      <c r="P6" s="397" t="s">
        <v>71</v>
      </c>
    </row>
    <row r="7" spans="1:16" s="9" customFormat="1" ht="84">
      <c r="A7" s="401"/>
      <c r="B7" s="401"/>
      <c r="C7" s="401"/>
      <c r="D7" s="401"/>
      <c r="E7" s="391"/>
      <c r="F7" s="391"/>
      <c r="G7" s="20" t="s">
        <v>65</v>
      </c>
      <c r="H7" s="20" t="s">
        <v>45</v>
      </c>
      <c r="I7" s="391"/>
      <c r="J7" s="391"/>
      <c r="K7" s="391"/>
      <c r="L7" s="391"/>
      <c r="M7" s="397"/>
      <c r="N7" s="24" t="s">
        <v>66</v>
      </c>
      <c r="O7" s="397"/>
      <c r="P7" s="397"/>
    </row>
    <row r="8" spans="1:16" s="9" customFormat="1" ht="10.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16" s="9" customFormat="1" ht="13.5">
      <c r="A9" s="31" t="s">
        <v>77</v>
      </c>
      <c r="B9" s="48"/>
      <c r="C9" s="49"/>
      <c r="D9" s="44">
        <f aca="true" t="shared" si="0" ref="D9:I9">SUM(D10)</f>
        <v>10000</v>
      </c>
      <c r="E9" s="44">
        <f t="shared" si="0"/>
        <v>10000</v>
      </c>
      <c r="F9" s="44">
        <f t="shared" si="0"/>
        <v>10000</v>
      </c>
      <c r="G9" s="44">
        <f t="shared" si="0"/>
        <v>0</v>
      </c>
      <c r="H9" s="44">
        <f t="shared" si="0"/>
        <v>10000</v>
      </c>
      <c r="I9" s="44">
        <f t="shared" si="0"/>
        <v>0</v>
      </c>
      <c r="J9" s="44">
        <f aca="true" t="shared" si="1" ref="J9:P9">SUM(J10)</f>
        <v>0</v>
      </c>
      <c r="K9" s="44">
        <f t="shared" si="1"/>
        <v>0</v>
      </c>
      <c r="L9" s="44">
        <f t="shared" si="1"/>
        <v>0</v>
      </c>
      <c r="M9" s="44">
        <f t="shared" si="1"/>
        <v>0</v>
      </c>
      <c r="N9" s="44">
        <f t="shared" si="1"/>
        <v>0</v>
      </c>
      <c r="O9" s="44">
        <f t="shared" si="1"/>
        <v>0</v>
      </c>
      <c r="P9" s="44">
        <f t="shared" si="1"/>
        <v>0</v>
      </c>
    </row>
    <row r="10" spans="1:18" s="9" customFormat="1" ht="12.75">
      <c r="A10" s="32" t="s">
        <v>77</v>
      </c>
      <c r="B10" s="50" t="s">
        <v>78</v>
      </c>
      <c r="C10" s="51">
        <v>2110</v>
      </c>
      <c r="D10" s="45">
        <f>E10</f>
        <v>10000</v>
      </c>
      <c r="E10" s="45">
        <f>SUM(L10+F10)</f>
        <v>10000</v>
      </c>
      <c r="F10" s="45">
        <f>SUM(G10:K10)</f>
        <v>10000</v>
      </c>
      <c r="G10" s="46">
        <v>0</v>
      </c>
      <c r="H10" s="46">
        <v>10000</v>
      </c>
      <c r="I10" s="46">
        <v>0</v>
      </c>
      <c r="J10" s="46">
        <v>0</v>
      </c>
      <c r="K10" s="46">
        <f>-T10</f>
        <v>0</v>
      </c>
      <c r="L10" s="46">
        <v>0</v>
      </c>
      <c r="M10" s="46">
        <v>0</v>
      </c>
      <c r="N10" s="46">
        <f>SUM(O10+Q10+R10)</f>
        <v>0</v>
      </c>
      <c r="O10" s="46">
        <v>0</v>
      </c>
      <c r="P10" s="46">
        <v>0</v>
      </c>
      <c r="Q10" s="39"/>
      <c r="R10" s="39"/>
    </row>
    <row r="11" spans="1:16" s="9" customFormat="1" ht="13.5">
      <c r="A11" s="31" t="s">
        <v>104</v>
      </c>
      <c r="B11" s="52"/>
      <c r="C11" s="49"/>
      <c r="D11" s="44">
        <f>SUM(D12)</f>
        <v>20000</v>
      </c>
      <c r="E11" s="44">
        <f>SUM(E12)</f>
        <v>20000</v>
      </c>
      <c r="F11" s="44">
        <f aca="true" t="shared" si="2" ref="F11:P11">SUM(F12)</f>
        <v>20000</v>
      </c>
      <c r="G11" s="44">
        <f t="shared" si="2"/>
        <v>0</v>
      </c>
      <c r="H11" s="44">
        <f t="shared" si="2"/>
        <v>20000</v>
      </c>
      <c r="I11" s="44">
        <f t="shared" si="2"/>
        <v>0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4">
        <f t="shared" si="2"/>
        <v>0</v>
      </c>
      <c r="P11" s="44">
        <f t="shared" si="2"/>
        <v>0</v>
      </c>
    </row>
    <row r="12" spans="1:18" s="9" customFormat="1" ht="12.75">
      <c r="A12" s="33">
        <v>700</v>
      </c>
      <c r="B12" s="53">
        <v>70005</v>
      </c>
      <c r="C12" s="51">
        <v>2110</v>
      </c>
      <c r="D12" s="45">
        <f>E12</f>
        <v>20000</v>
      </c>
      <c r="E12" s="45">
        <f>SUM(N12+F12)</f>
        <v>20000</v>
      </c>
      <c r="F12" s="45">
        <f>SUM(G12:K12)</f>
        <v>20000</v>
      </c>
      <c r="G12" s="46">
        <v>0</v>
      </c>
      <c r="H12" s="46">
        <v>20000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SUM(O12+Q12+R12)</f>
        <v>0</v>
      </c>
      <c r="O12" s="46">
        <v>0</v>
      </c>
      <c r="P12" s="46">
        <v>0</v>
      </c>
      <c r="Q12" s="39"/>
      <c r="R12" s="39"/>
    </row>
    <row r="13" spans="1:18" s="9" customFormat="1" ht="13.5">
      <c r="A13" s="34">
        <v>710</v>
      </c>
      <c r="B13" s="54"/>
      <c r="C13" s="49"/>
      <c r="D13" s="44">
        <f>SUM(D14:D16)</f>
        <v>294000</v>
      </c>
      <c r="E13" s="44">
        <f>SUM(E14:E16)</f>
        <v>294000</v>
      </c>
      <c r="F13" s="44">
        <f>SUM(F14:F16)</f>
        <v>294000</v>
      </c>
      <c r="G13" s="44">
        <f aca="true" t="shared" si="3" ref="G13:P13">SUM(G14:G16)</f>
        <v>224657</v>
      </c>
      <c r="H13" s="44">
        <f t="shared" si="3"/>
        <v>69343</v>
      </c>
      <c r="I13" s="44">
        <f t="shared" si="3"/>
        <v>0</v>
      </c>
      <c r="J13" s="44">
        <f t="shared" si="3"/>
        <v>0</v>
      </c>
      <c r="K13" s="44">
        <f t="shared" si="3"/>
        <v>0</v>
      </c>
      <c r="L13" s="44">
        <f t="shared" si="3"/>
        <v>0</v>
      </c>
      <c r="M13" s="44">
        <f t="shared" si="3"/>
        <v>0</v>
      </c>
      <c r="N13" s="44">
        <f t="shared" si="3"/>
        <v>0</v>
      </c>
      <c r="O13" s="44">
        <f t="shared" si="3"/>
        <v>0</v>
      </c>
      <c r="P13" s="44">
        <f t="shared" si="3"/>
        <v>0</v>
      </c>
      <c r="Q13" s="40"/>
      <c r="R13" s="40"/>
    </row>
    <row r="14" spans="1:18" s="9" customFormat="1" ht="12.75">
      <c r="A14" s="33">
        <v>710</v>
      </c>
      <c r="B14" s="53">
        <v>71013</v>
      </c>
      <c r="C14" s="51">
        <v>2110</v>
      </c>
      <c r="D14" s="45">
        <f>E14</f>
        <v>30000</v>
      </c>
      <c r="E14" s="45">
        <f>SUM(N14+F14)</f>
        <v>30000</v>
      </c>
      <c r="F14" s="45">
        <f>SUM(G14:K14)</f>
        <v>30000</v>
      </c>
      <c r="G14" s="46">
        <v>0</v>
      </c>
      <c r="H14" s="46">
        <v>30000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SUM(O14+Q14+R14)</f>
        <v>0</v>
      </c>
      <c r="O14" s="46">
        <v>0</v>
      </c>
      <c r="P14" s="46">
        <v>0</v>
      </c>
      <c r="Q14" s="39"/>
      <c r="R14" s="39"/>
    </row>
    <row r="15" spans="1:16" s="9" customFormat="1" ht="12.75">
      <c r="A15" s="33">
        <v>710</v>
      </c>
      <c r="B15" s="53">
        <v>71014</v>
      </c>
      <c r="C15" s="51">
        <v>2110</v>
      </c>
      <c r="D15" s="45">
        <f>E15</f>
        <v>5000</v>
      </c>
      <c r="E15" s="45">
        <f>SUM(N15+F15)</f>
        <v>5000</v>
      </c>
      <c r="F15" s="45">
        <f>SUM(G15:K15)</f>
        <v>5000</v>
      </c>
      <c r="G15" s="46">
        <v>0</v>
      </c>
      <c r="H15" s="46">
        <v>5000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SUM(O15+Q15+R15)</f>
        <v>0</v>
      </c>
      <c r="O15" s="46">
        <v>0</v>
      </c>
      <c r="P15" s="46">
        <v>0</v>
      </c>
    </row>
    <row r="16" spans="1:16" s="9" customFormat="1" ht="12.75">
      <c r="A16" s="33">
        <v>710</v>
      </c>
      <c r="B16" s="53">
        <v>71015</v>
      </c>
      <c r="C16" s="51">
        <v>2110</v>
      </c>
      <c r="D16" s="45">
        <f>E16</f>
        <v>259000</v>
      </c>
      <c r="E16" s="45">
        <f>SUM(N16+F16)</f>
        <v>259000</v>
      </c>
      <c r="F16" s="45">
        <f>SUM(G16:K16)</f>
        <v>259000</v>
      </c>
      <c r="G16" s="46">
        <v>224657</v>
      </c>
      <c r="H16" s="46">
        <v>34343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SUM(O16+Q16+R16)</f>
        <v>0</v>
      </c>
      <c r="O16" s="46">
        <v>0</v>
      </c>
      <c r="P16" s="46">
        <v>0</v>
      </c>
    </row>
    <row r="17" spans="1:16" s="9" customFormat="1" ht="13.5">
      <c r="A17" s="34">
        <v>750</v>
      </c>
      <c r="B17" s="54"/>
      <c r="C17" s="49"/>
      <c r="D17" s="44">
        <f>SUM(D18:D19)</f>
        <v>162086</v>
      </c>
      <c r="E17" s="44">
        <f>SUM(E18:E19)</f>
        <v>162086</v>
      </c>
      <c r="F17" s="44">
        <f aca="true" t="shared" si="4" ref="F17:P17">SUM(F18:F19)</f>
        <v>162086</v>
      </c>
      <c r="G17" s="44">
        <f t="shared" si="4"/>
        <v>153926</v>
      </c>
      <c r="H17" s="44">
        <f t="shared" si="4"/>
        <v>8160</v>
      </c>
      <c r="I17" s="44">
        <f t="shared" si="4"/>
        <v>0</v>
      </c>
      <c r="J17" s="44">
        <f t="shared" si="4"/>
        <v>0</v>
      </c>
      <c r="K17" s="44">
        <f t="shared" si="4"/>
        <v>0</v>
      </c>
      <c r="L17" s="44">
        <f t="shared" si="4"/>
        <v>0</v>
      </c>
      <c r="M17" s="44">
        <f t="shared" si="4"/>
        <v>0</v>
      </c>
      <c r="N17" s="44">
        <f t="shared" si="4"/>
        <v>0</v>
      </c>
      <c r="O17" s="44">
        <f t="shared" si="4"/>
        <v>0</v>
      </c>
      <c r="P17" s="44">
        <f t="shared" si="4"/>
        <v>0</v>
      </c>
    </row>
    <row r="18" spans="1:16" s="9" customFormat="1" ht="12.75">
      <c r="A18" s="33">
        <v>750</v>
      </c>
      <c r="B18" s="53">
        <v>75011</v>
      </c>
      <c r="C18" s="51">
        <v>2110</v>
      </c>
      <c r="D18" s="45">
        <f>E18</f>
        <v>146086</v>
      </c>
      <c r="E18" s="45">
        <f>SUM(N18+F18)</f>
        <v>146086</v>
      </c>
      <c r="F18" s="45">
        <f>SUM(G18:K18)</f>
        <v>146086</v>
      </c>
      <c r="G18" s="46">
        <v>146086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SUM(O18+Q18+R18)</f>
        <v>0</v>
      </c>
      <c r="O18" s="46">
        <v>0</v>
      </c>
      <c r="P18" s="46">
        <v>0</v>
      </c>
    </row>
    <row r="19" spans="1:16" s="9" customFormat="1" ht="12.75">
      <c r="A19" s="33">
        <v>750</v>
      </c>
      <c r="B19" s="53">
        <v>75045</v>
      </c>
      <c r="C19" s="51">
        <v>2110</v>
      </c>
      <c r="D19" s="45">
        <f>E19</f>
        <v>16000</v>
      </c>
      <c r="E19" s="45">
        <f>SUM(N19+F19)</f>
        <v>16000</v>
      </c>
      <c r="F19" s="45">
        <f>SUM(G19:K19)</f>
        <v>16000</v>
      </c>
      <c r="G19" s="46">
        <v>7840</v>
      </c>
      <c r="H19" s="46">
        <v>8160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SUM(O19+Q19+R19)</f>
        <v>0</v>
      </c>
      <c r="O19" s="46">
        <v>0</v>
      </c>
      <c r="P19" s="46">
        <v>0</v>
      </c>
    </row>
    <row r="20" spans="1:16" s="10" customFormat="1" ht="14.25" customHeight="1">
      <c r="A20" s="34">
        <v>754</v>
      </c>
      <c r="B20" s="54"/>
      <c r="C20" s="49"/>
      <c r="D20" s="44">
        <f>SUM(D21:D21)</f>
        <v>3106000</v>
      </c>
      <c r="E20" s="44">
        <f>E21</f>
        <v>3106000</v>
      </c>
      <c r="F20" s="44">
        <f aca="true" t="shared" si="5" ref="F20:P20">SUM(F21)</f>
        <v>3106000</v>
      </c>
      <c r="G20" s="44">
        <f t="shared" si="5"/>
        <v>2746000</v>
      </c>
      <c r="H20" s="44">
        <f t="shared" si="5"/>
        <v>173000</v>
      </c>
      <c r="I20" s="44">
        <f t="shared" si="5"/>
        <v>0</v>
      </c>
      <c r="J20" s="44">
        <f t="shared" si="5"/>
        <v>187000</v>
      </c>
      <c r="K20" s="44">
        <f t="shared" si="5"/>
        <v>0</v>
      </c>
      <c r="L20" s="44">
        <f>SUM(L21:L21)</f>
        <v>0</v>
      </c>
      <c r="M20" s="44">
        <f>SUM(M21:M21)</f>
        <v>0</v>
      </c>
      <c r="N20" s="44">
        <f t="shared" si="5"/>
        <v>0</v>
      </c>
      <c r="O20" s="44">
        <f t="shared" si="5"/>
        <v>0</v>
      </c>
      <c r="P20" s="44">
        <f t="shared" si="5"/>
        <v>0</v>
      </c>
    </row>
    <row r="21" spans="1:16" ht="12.75" customHeight="1">
      <c r="A21" s="33">
        <v>754</v>
      </c>
      <c r="B21" s="53">
        <v>75411</v>
      </c>
      <c r="C21" s="51">
        <v>2110</v>
      </c>
      <c r="D21" s="45">
        <f>E21</f>
        <v>3106000</v>
      </c>
      <c r="E21" s="45">
        <f>SUM(N21+F21)</f>
        <v>3106000</v>
      </c>
      <c r="F21" s="45">
        <f>SUM(G21:K21)</f>
        <v>3106000</v>
      </c>
      <c r="G21" s="46">
        <v>2746000</v>
      </c>
      <c r="H21" s="46">
        <v>173000</v>
      </c>
      <c r="I21" s="46">
        <v>0</v>
      </c>
      <c r="J21" s="46">
        <v>187000</v>
      </c>
      <c r="K21" s="46">
        <v>0</v>
      </c>
      <c r="L21" s="46">
        <v>0</v>
      </c>
      <c r="M21" s="46">
        <v>0</v>
      </c>
      <c r="N21" s="46">
        <f>SUM(O21+Q21+R21)</f>
        <v>0</v>
      </c>
      <c r="O21" s="46">
        <v>0</v>
      </c>
      <c r="P21" s="46"/>
    </row>
    <row r="22" spans="1:16" ht="13.5">
      <c r="A22" s="34">
        <v>851</v>
      </c>
      <c r="B22" s="55"/>
      <c r="C22" s="49"/>
      <c r="D22" s="47">
        <f>D23</f>
        <v>2995921</v>
      </c>
      <c r="E22" s="47">
        <f>SUM(E23)</f>
        <v>2995921</v>
      </c>
      <c r="F22" s="47">
        <f aca="true" t="shared" si="6" ref="F22:P22">SUM(F23)</f>
        <v>2995921</v>
      </c>
      <c r="G22" s="47">
        <f>G23</f>
        <v>2995921</v>
      </c>
      <c r="H22" s="46">
        <v>0</v>
      </c>
      <c r="I22" s="47">
        <f t="shared" si="6"/>
        <v>0</v>
      </c>
      <c r="J22" s="47">
        <f t="shared" si="6"/>
        <v>0</v>
      </c>
      <c r="K22" s="47">
        <f t="shared" si="6"/>
        <v>0</v>
      </c>
      <c r="L22" s="47">
        <f t="shared" si="6"/>
        <v>0</v>
      </c>
      <c r="M22" s="47">
        <f t="shared" si="6"/>
        <v>0</v>
      </c>
      <c r="N22" s="47">
        <f t="shared" si="6"/>
        <v>0</v>
      </c>
      <c r="O22" s="47">
        <f t="shared" si="6"/>
        <v>0</v>
      </c>
      <c r="P22" s="47">
        <f t="shared" si="6"/>
        <v>0</v>
      </c>
    </row>
    <row r="23" spans="1:17" ht="12.75">
      <c r="A23" s="33">
        <v>851</v>
      </c>
      <c r="B23" s="53">
        <v>85156</v>
      </c>
      <c r="C23" s="51">
        <v>2110</v>
      </c>
      <c r="D23" s="46">
        <f>E23</f>
        <v>2995921</v>
      </c>
      <c r="E23" s="45">
        <f>SUM(N23+F23)</f>
        <v>2995921</v>
      </c>
      <c r="F23" s="45">
        <f>SUM(G23:K23)</f>
        <v>2995921</v>
      </c>
      <c r="G23" s="46">
        <v>2995921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SUM(O23+Q23+R23)</f>
        <v>0</v>
      </c>
      <c r="O23" s="46">
        <v>0</v>
      </c>
      <c r="P23" s="46">
        <v>0</v>
      </c>
      <c r="Q23" s="39"/>
    </row>
    <row r="24" spans="1:16" ht="13.5">
      <c r="A24" s="34">
        <v>853</v>
      </c>
      <c r="B24" s="55"/>
      <c r="C24" s="49"/>
      <c r="D24" s="47">
        <f>SUM(D25)</f>
        <v>227900</v>
      </c>
      <c r="E24" s="47">
        <f>SUM(E25)</f>
        <v>227900</v>
      </c>
      <c r="F24" s="47">
        <f>SUM(G24:K24)</f>
        <v>227900</v>
      </c>
      <c r="G24" s="47">
        <f aca="true" t="shared" si="7" ref="G24:P24">SUM(G25)</f>
        <v>203806</v>
      </c>
      <c r="H24" s="47">
        <f t="shared" si="7"/>
        <v>24094</v>
      </c>
      <c r="I24" s="47">
        <f t="shared" si="7"/>
        <v>0</v>
      </c>
      <c r="J24" s="47">
        <f t="shared" si="7"/>
        <v>0</v>
      </c>
      <c r="K24" s="47">
        <f t="shared" si="7"/>
        <v>0</v>
      </c>
      <c r="L24" s="47">
        <f t="shared" si="7"/>
        <v>0</v>
      </c>
      <c r="M24" s="47">
        <f t="shared" si="7"/>
        <v>0</v>
      </c>
      <c r="N24" s="47">
        <f t="shared" si="7"/>
        <v>0</v>
      </c>
      <c r="O24" s="47">
        <f t="shared" si="7"/>
        <v>0</v>
      </c>
      <c r="P24" s="47">
        <f t="shared" si="7"/>
        <v>0</v>
      </c>
    </row>
    <row r="25" spans="1:16" ht="12.75">
      <c r="A25" s="33">
        <v>853</v>
      </c>
      <c r="B25" s="53">
        <v>85321</v>
      </c>
      <c r="C25" s="51">
        <v>2110</v>
      </c>
      <c r="D25" s="46">
        <f>E25</f>
        <v>227900</v>
      </c>
      <c r="E25" s="45">
        <f>SUM(H25+G25+E30)</f>
        <v>227900</v>
      </c>
      <c r="F25" s="46">
        <f>SUM(G25:K25)</f>
        <v>227900</v>
      </c>
      <c r="G25" s="46">
        <v>203806</v>
      </c>
      <c r="H25" s="46">
        <v>24094</v>
      </c>
      <c r="I25" s="46">
        <v>0</v>
      </c>
      <c r="J25" s="46">
        <v>0</v>
      </c>
      <c r="K25" s="46">
        <v>0</v>
      </c>
      <c r="L25" s="46">
        <v>0</v>
      </c>
      <c r="M25" s="46">
        <f>SUM(N25+P25+Q25)</f>
        <v>0</v>
      </c>
      <c r="N25" s="46">
        <v>0</v>
      </c>
      <c r="O25" s="46">
        <v>0</v>
      </c>
      <c r="P25" s="46">
        <v>0</v>
      </c>
    </row>
    <row r="26" spans="1:16" ht="14.25">
      <c r="A26" s="398" t="s">
        <v>33</v>
      </c>
      <c r="B26" s="398"/>
      <c r="C26" s="398"/>
      <c r="D26" s="230">
        <f>SUM(D9+D11+D13+D17+D20+D22+D24)</f>
        <v>6815907</v>
      </c>
      <c r="E26" s="230">
        <f aca="true" t="shared" si="8" ref="E26:P26">SUM(E9+E11+E13+E17+E20+E22+E24)</f>
        <v>6815907</v>
      </c>
      <c r="F26" s="230">
        <f t="shared" si="8"/>
        <v>6815907</v>
      </c>
      <c r="G26" s="230">
        <f t="shared" si="8"/>
        <v>6324310</v>
      </c>
      <c r="H26" s="230">
        <f t="shared" si="8"/>
        <v>304597</v>
      </c>
      <c r="I26" s="230">
        <f t="shared" si="8"/>
        <v>0</v>
      </c>
      <c r="J26" s="230">
        <f t="shared" si="8"/>
        <v>187000</v>
      </c>
      <c r="K26" s="230">
        <f t="shared" si="8"/>
        <v>0</v>
      </c>
      <c r="L26" s="230">
        <f t="shared" si="8"/>
        <v>0</v>
      </c>
      <c r="M26" s="230">
        <f t="shared" si="8"/>
        <v>0</v>
      </c>
      <c r="N26" s="230">
        <f t="shared" si="8"/>
        <v>0</v>
      </c>
      <c r="O26" s="230">
        <f t="shared" si="8"/>
        <v>0</v>
      </c>
      <c r="P26" s="230">
        <f t="shared" si="8"/>
        <v>0</v>
      </c>
    </row>
    <row r="27" ht="12.75">
      <c r="E27" s="3"/>
    </row>
    <row r="29" spans="7:8" ht="12.75">
      <c r="G29" s="84"/>
      <c r="H29" s="84"/>
    </row>
    <row r="36" ht="12.75">
      <c r="J36" s="84"/>
    </row>
  </sheetData>
  <sheetProtection/>
  <mergeCells count="19">
    <mergeCell ref="A26:C2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view="pageLayout" workbookViewId="0" topLeftCell="A7">
      <selection activeCell="C2" sqref="C2"/>
    </sheetView>
  </sheetViews>
  <sheetFormatPr defaultColWidth="9.00390625" defaultRowHeight="12.75"/>
  <cols>
    <col min="1" max="1" width="5.125" style="15" customWidth="1"/>
    <col min="2" max="2" width="8.00390625" style="15" customWidth="1"/>
    <col min="3" max="3" width="7.125" style="15" customWidth="1"/>
    <col min="4" max="4" width="11.625" style="15" customWidth="1"/>
    <col min="5" max="6" width="8.375" style="15" customWidth="1"/>
    <col min="7" max="7" width="9.75390625" style="15" customWidth="1"/>
    <col min="8" max="8" width="7.625" style="15" customWidth="1"/>
    <col min="9" max="9" width="6.00390625" style="15" customWidth="1"/>
    <col min="10" max="11" width="8.375" style="15" customWidth="1"/>
    <col min="12" max="12" width="9.125" style="13" customWidth="1"/>
    <col min="13" max="13" width="8.125" style="13" customWidth="1"/>
    <col min="14" max="14" width="8.875" style="13" customWidth="1"/>
    <col min="15" max="15" width="8.00390625" style="13" customWidth="1"/>
    <col min="16" max="16384" width="9.125" style="13" customWidth="1"/>
  </cols>
  <sheetData>
    <row r="1" spans="1:16" ht="39.75" customHeight="1">
      <c r="A1" s="406" t="s">
        <v>181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8" ht="18.75">
      <c r="A2" s="14"/>
      <c r="B2" s="14"/>
      <c r="C2" s="14"/>
      <c r="D2" s="14"/>
      <c r="E2" s="14"/>
      <c r="F2" s="14"/>
      <c r="G2" s="14"/>
      <c r="H2" s="14"/>
    </row>
    <row r="3" spans="1:16" ht="12.75">
      <c r="A3" s="16"/>
      <c r="B3" s="16"/>
      <c r="C3" s="16"/>
      <c r="D3" s="16"/>
      <c r="E3" s="16"/>
      <c r="F3" s="16"/>
      <c r="P3" s="17" t="s">
        <v>17</v>
      </c>
    </row>
    <row r="4" spans="1:16" ht="12.75">
      <c r="A4" s="399" t="s">
        <v>1</v>
      </c>
      <c r="B4" s="399" t="s">
        <v>2</v>
      </c>
      <c r="C4" s="399" t="s">
        <v>3</v>
      </c>
      <c r="D4" s="399" t="s">
        <v>50</v>
      </c>
      <c r="E4" s="389" t="s">
        <v>182</v>
      </c>
      <c r="F4" s="395" t="s">
        <v>64</v>
      </c>
      <c r="G4" s="402"/>
      <c r="H4" s="402"/>
      <c r="I4" s="402"/>
      <c r="J4" s="402"/>
      <c r="K4" s="402"/>
      <c r="L4" s="402"/>
      <c r="M4" s="402"/>
      <c r="N4" s="402"/>
      <c r="O4" s="402"/>
      <c r="P4" s="396"/>
    </row>
    <row r="5" spans="1:16" ht="12.75">
      <c r="A5" s="400"/>
      <c r="B5" s="400"/>
      <c r="C5" s="400"/>
      <c r="D5" s="400"/>
      <c r="E5" s="390"/>
      <c r="F5" s="389" t="s">
        <v>11</v>
      </c>
      <c r="G5" s="397" t="s">
        <v>64</v>
      </c>
      <c r="H5" s="397"/>
      <c r="I5" s="397"/>
      <c r="J5" s="397"/>
      <c r="K5" s="397"/>
      <c r="L5" s="389" t="s">
        <v>12</v>
      </c>
      <c r="M5" s="392" t="s">
        <v>64</v>
      </c>
      <c r="N5" s="393"/>
      <c r="O5" s="393"/>
      <c r="P5" s="394"/>
    </row>
    <row r="6" spans="1:16" ht="23.25" customHeight="1">
      <c r="A6" s="400"/>
      <c r="B6" s="400"/>
      <c r="C6" s="400"/>
      <c r="D6" s="400"/>
      <c r="E6" s="390"/>
      <c r="F6" s="390"/>
      <c r="G6" s="395" t="s">
        <v>44</v>
      </c>
      <c r="H6" s="396"/>
      <c r="I6" s="389" t="s">
        <v>46</v>
      </c>
      <c r="J6" s="389" t="s">
        <v>47</v>
      </c>
      <c r="K6" s="389" t="s">
        <v>48</v>
      </c>
      <c r="L6" s="390"/>
      <c r="M6" s="395" t="s">
        <v>49</v>
      </c>
      <c r="N6" s="25" t="s">
        <v>5</v>
      </c>
      <c r="O6" s="397" t="s">
        <v>53</v>
      </c>
      <c r="P6" s="397" t="s">
        <v>71</v>
      </c>
    </row>
    <row r="7" spans="1:16" ht="84">
      <c r="A7" s="401"/>
      <c r="B7" s="401"/>
      <c r="C7" s="401"/>
      <c r="D7" s="401"/>
      <c r="E7" s="391"/>
      <c r="F7" s="391"/>
      <c r="G7" s="20" t="s">
        <v>65</v>
      </c>
      <c r="H7" s="20" t="s">
        <v>45</v>
      </c>
      <c r="I7" s="391"/>
      <c r="J7" s="391"/>
      <c r="K7" s="391"/>
      <c r="L7" s="391"/>
      <c r="M7" s="397"/>
      <c r="N7" s="24" t="s">
        <v>66</v>
      </c>
      <c r="O7" s="397"/>
      <c r="P7" s="397"/>
    </row>
    <row r="8" spans="1:16" ht="9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16" ht="12.75">
      <c r="A9" s="68">
        <v>750</v>
      </c>
      <c r="B9" s="68">
        <v>75045</v>
      </c>
      <c r="C9" s="96">
        <v>2120</v>
      </c>
      <c r="D9" s="71">
        <v>26000</v>
      </c>
      <c r="E9" s="94">
        <f>G9+J9</f>
        <v>26000</v>
      </c>
      <c r="F9" s="94">
        <f>G9+J9</f>
        <v>26000</v>
      </c>
      <c r="G9" s="94">
        <v>10160</v>
      </c>
      <c r="H9" s="82">
        <v>0</v>
      </c>
      <c r="I9" s="82">
        <v>0</v>
      </c>
      <c r="J9" s="82">
        <v>15840</v>
      </c>
      <c r="K9" s="82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</row>
    <row r="10" spans="1:16" s="16" customFormat="1" ht="24.75" customHeight="1">
      <c r="A10" s="403" t="s">
        <v>33</v>
      </c>
      <c r="B10" s="404"/>
      <c r="C10" s="405"/>
      <c r="D10" s="80">
        <f>D9</f>
        <v>26000</v>
      </c>
      <c r="E10" s="42">
        <f>E9</f>
        <v>26000</v>
      </c>
      <c r="F10" s="42">
        <f>F9</f>
        <v>26000</v>
      </c>
      <c r="G10" s="42">
        <f>G9</f>
        <v>10160</v>
      </c>
      <c r="H10" s="42">
        <v>0</v>
      </c>
      <c r="I10" s="42">
        <v>0</v>
      </c>
      <c r="J10" s="42">
        <f>J9</f>
        <v>15840</v>
      </c>
      <c r="K10" s="42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0:C10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5625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Powiatu w Opatowie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view="pageLayout" workbookViewId="0" topLeftCell="A10">
      <selection activeCell="G24" sqref="G24"/>
    </sheetView>
  </sheetViews>
  <sheetFormatPr defaultColWidth="9.00390625" defaultRowHeight="12.75"/>
  <cols>
    <col min="1" max="1" width="14.75390625" style="15" customWidth="1"/>
    <col min="2" max="2" width="4.00390625" style="15" customWidth="1"/>
    <col min="3" max="3" width="5.875" style="15" customWidth="1"/>
    <col min="4" max="4" width="7.875" style="15" customWidth="1"/>
    <col min="5" max="5" width="11.375" style="15" customWidth="1"/>
    <col min="6" max="6" width="12.375" style="15" customWidth="1"/>
    <col min="7" max="7" width="10.875" style="15" customWidth="1"/>
    <col min="8" max="8" width="7.75390625" style="15" customWidth="1"/>
    <col min="9" max="9" width="11.00390625" style="15" customWidth="1"/>
    <col min="10" max="10" width="9.625" style="15" customWidth="1"/>
    <col min="11" max="11" width="6.375" style="15" customWidth="1"/>
    <col min="12" max="12" width="8.375" style="15" customWidth="1"/>
    <col min="13" max="13" width="6.375" style="15" customWidth="1"/>
    <col min="14" max="14" width="5.75390625" style="15" customWidth="1"/>
    <col min="15" max="15" width="11.875" style="15" customWidth="1"/>
    <col min="16" max="16" width="10.875" style="13" customWidth="1"/>
    <col min="17" max="17" width="10.75390625" style="13" customWidth="1"/>
    <col min="18" max="18" width="7.625" style="13" customWidth="1"/>
    <col min="19" max="19" width="8.375" style="13" customWidth="1"/>
    <col min="20" max="20" width="9.125" style="13" customWidth="1"/>
    <col min="21" max="21" width="9.25390625" style="13" bestFit="1" customWidth="1"/>
    <col min="22" max="16384" width="9.125" style="13" customWidth="1"/>
  </cols>
  <sheetData>
    <row r="1" spans="1:19" ht="18.75" customHeight="1">
      <c r="A1" s="406" t="s">
        <v>433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8.7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</row>
    <row r="3" spans="1:19" ht="12.75">
      <c r="A3" s="16"/>
      <c r="B3" s="16"/>
      <c r="C3" s="16"/>
      <c r="D3" s="16"/>
      <c r="E3" s="16"/>
      <c r="F3" s="16"/>
      <c r="G3" s="16"/>
      <c r="S3" s="17" t="s">
        <v>17</v>
      </c>
    </row>
    <row r="4" spans="1:19" s="19" customFormat="1" ht="11.25">
      <c r="A4" s="389" t="s">
        <v>15</v>
      </c>
      <c r="B4" s="389" t="s">
        <v>1</v>
      </c>
      <c r="C4" s="389" t="s">
        <v>2</v>
      </c>
      <c r="D4" s="389" t="s">
        <v>3</v>
      </c>
      <c r="E4" s="389" t="s">
        <v>30</v>
      </c>
      <c r="F4" s="389" t="s">
        <v>51</v>
      </c>
      <c r="G4" s="395" t="s">
        <v>64</v>
      </c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396"/>
    </row>
    <row r="5" spans="1:19" s="19" customFormat="1" ht="11.25">
      <c r="A5" s="390"/>
      <c r="B5" s="390"/>
      <c r="C5" s="390"/>
      <c r="D5" s="390"/>
      <c r="E5" s="390"/>
      <c r="F5" s="390"/>
      <c r="G5" s="389" t="s">
        <v>11</v>
      </c>
      <c r="H5" s="397" t="s">
        <v>64</v>
      </c>
      <c r="I5" s="397"/>
      <c r="J5" s="397"/>
      <c r="K5" s="397"/>
      <c r="L5" s="397"/>
      <c r="M5" s="397"/>
      <c r="N5" s="397"/>
      <c r="O5" s="389" t="s">
        <v>12</v>
      </c>
      <c r="P5" s="392" t="s">
        <v>64</v>
      </c>
      <c r="Q5" s="393"/>
      <c r="R5" s="393"/>
      <c r="S5" s="394"/>
    </row>
    <row r="6" spans="1:19" s="19" customFormat="1" ht="11.25">
      <c r="A6" s="390"/>
      <c r="B6" s="390"/>
      <c r="C6" s="390"/>
      <c r="D6" s="390"/>
      <c r="E6" s="390"/>
      <c r="F6" s="390"/>
      <c r="G6" s="390"/>
      <c r="H6" s="395" t="s">
        <v>44</v>
      </c>
      <c r="I6" s="396"/>
      <c r="J6" s="389" t="s">
        <v>46</v>
      </c>
      <c r="K6" s="389" t="s">
        <v>47</v>
      </c>
      <c r="L6" s="389" t="s">
        <v>48</v>
      </c>
      <c r="M6" s="389" t="s">
        <v>63</v>
      </c>
      <c r="N6" s="389" t="s">
        <v>29</v>
      </c>
      <c r="O6" s="390"/>
      <c r="P6" s="395" t="s">
        <v>49</v>
      </c>
      <c r="Q6" s="25" t="s">
        <v>5</v>
      </c>
      <c r="R6" s="397" t="s">
        <v>53</v>
      </c>
      <c r="S6" s="397" t="s">
        <v>52</v>
      </c>
    </row>
    <row r="7" spans="1:19" s="19" customFormat="1" ht="84">
      <c r="A7" s="391"/>
      <c r="B7" s="391"/>
      <c r="C7" s="391"/>
      <c r="D7" s="391"/>
      <c r="E7" s="391"/>
      <c r="F7" s="391"/>
      <c r="G7" s="391"/>
      <c r="H7" s="20" t="s">
        <v>65</v>
      </c>
      <c r="I7" s="20" t="s">
        <v>45</v>
      </c>
      <c r="J7" s="391"/>
      <c r="K7" s="391"/>
      <c r="L7" s="391"/>
      <c r="M7" s="391"/>
      <c r="N7" s="391"/>
      <c r="O7" s="391"/>
      <c r="P7" s="397"/>
      <c r="Q7" s="24" t="s">
        <v>66</v>
      </c>
      <c r="R7" s="397"/>
      <c r="S7" s="397"/>
    </row>
    <row r="8" spans="1:19" ht="12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</row>
    <row r="9" spans="1:21" ht="48.75" customHeight="1">
      <c r="A9" s="409" t="s">
        <v>40</v>
      </c>
      <c r="B9" s="409"/>
      <c r="C9" s="409"/>
      <c r="D9" s="203"/>
      <c r="E9" s="42">
        <f aca="true" t="shared" si="0" ref="E9:S9">SUM(E10:E14)</f>
        <v>326656</v>
      </c>
      <c r="F9" s="42">
        <f t="shared" si="0"/>
        <v>325532</v>
      </c>
      <c r="G9" s="42">
        <f t="shared" si="0"/>
        <v>325532</v>
      </c>
      <c r="H9" s="42">
        <f t="shared" si="0"/>
        <v>7900</v>
      </c>
      <c r="I9" s="42">
        <f t="shared" si="0"/>
        <v>500</v>
      </c>
      <c r="J9" s="42">
        <f t="shared" si="0"/>
        <v>317132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U9" s="85"/>
    </row>
    <row r="10" spans="1:19" ht="29.25" customHeight="1">
      <c r="A10" s="73" t="s">
        <v>105</v>
      </c>
      <c r="B10" s="35">
        <v>852</v>
      </c>
      <c r="C10" s="35">
        <v>85201</v>
      </c>
      <c r="D10" s="32">
        <v>2320</v>
      </c>
      <c r="E10" s="71">
        <v>287000</v>
      </c>
      <c r="F10" s="71">
        <f>G10</f>
        <v>158000</v>
      </c>
      <c r="G10" s="71">
        <f>H10+I10+J10+K10+L10+M10+N10</f>
        <v>158000</v>
      </c>
      <c r="H10" s="71">
        <v>0</v>
      </c>
      <c r="I10" s="71">
        <v>0</v>
      </c>
      <c r="J10" s="71">
        <v>158000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ht="22.5">
      <c r="A11" s="73" t="s">
        <v>132</v>
      </c>
      <c r="B11" s="35">
        <v>852</v>
      </c>
      <c r="C11" s="35">
        <v>85204</v>
      </c>
      <c r="D11" s="32">
        <v>2320</v>
      </c>
      <c r="E11" s="71">
        <v>31256</v>
      </c>
      <c r="F11" s="71">
        <f>G11</f>
        <v>40000</v>
      </c>
      <c r="G11" s="71">
        <f>H11+I11+J11+K11+L11+M11+N11</f>
        <v>40000</v>
      </c>
      <c r="H11" s="71">
        <v>0</v>
      </c>
      <c r="I11" s="71">
        <v>0</v>
      </c>
      <c r="J11" s="71">
        <v>40000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s="16" customFormat="1" ht="24.75" customHeight="1">
      <c r="A12" s="73" t="s">
        <v>133</v>
      </c>
      <c r="B12" s="35">
        <v>853</v>
      </c>
      <c r="C12" s="35">
        <v>85321</v>
      </c>
      <c r="D12" s="32">
        <v>2320</v>
      </c>
      <c r="E12" s="71">
        <v>8400</v>
      </c>
      <c r="F12" s="71">
        <f>G12</f>
        <v>8400</v>
      </c>
      <c r="G12" s="71">
        <f>H12+I12+J12+K12+L12+M12+N12</f>
        <v>8400</v>
      </c>
      <c r="H12" s="71">
        <v>7900</v>
      </c>
      <c r="I12" s="71">
        <v>500</v>
      </c>
      <c r="J12" s="71"/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22.5">
      <c r="A13" s="73" t="s">
        <v>106</v>
      </c>
      <c r="B13" s="35">
        <v>853</v>
      </c>
      <c r="C13" s="35">
        <v>85311</v>
      </c>
      <c r="D13" s="32">
        <v>2580</v>
      </c>
      <c r="E13" s="43">
        <v>0</v>
      </c>
      <c r="F13" s="71">
        <f>G13</f>
        <v>87132</v>
      </c>
      <c r="G13" s="71">
        <f>H13+I13+J13+K13+L13+M13+N13</f>
        <v>87132</v>
      </c>
      <c r="H13" s="71">
        <v>0</v>
      </c>
      <c r="I13" s="71">
        <v>0</v>
      </c>
      <c r="J13" s="71">
        <v>87132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18" customHeight="1">
      <c r="A14" s="73" t="s">
        <v>136</v>
      </c>
      <c r="B14" s="35">
        <v>921</v>
      </c>
      <c r="C14" s="35">
        <v>92116</v>
      </c>
      <c r="D14" s="32">
        <v>2310</v>
      </c>
      <c r="E14" s="43">
        <v>0</v>
      </c>
      <c r="F14" s="71">
        <f>G14</f>
        <v>32000</v>
      </c>
      <c r="G14" s="71">
        <f>H14+I14+J14+K14+L14+M14+N14</f>
        <v>32000</v>
      </c>
      <c r="H14" s="71">
        <v>0</v>
      </c>
      <c r="I14" s="71">
        <v>0</v>
      </c>
      <c r="J14" s="71">
        <v>32000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43">
        <v>0</v>
      </c>
      <c r="Q14" s="71"/>
      <c r="R14" s="43">
        <v>0</v>
      </c>
      <c r="S14" s="43">
        <v>0</v>
      </c>
    </row>
    <row r="15" spans="1:19" ht="55.5" customHeight="1">
      <c r="A15" s="407" t="s">
        <v>107</v>
      </c>
      <c r="B15" s="407"/>
      <c r="C15" s="407"/>
      <c r="D15" s="203"/>
      <c r="E15" s="42">
        <f>SUM(E16:E17)</f>
        <v>534053</v>
      </c>
      <c r="F15" s="42">
        <f>SUM(F16:F17)</f>
        <v>878471</v>
      </c>
      <c r="G15" s="42">
        <f>SUM(G16:G17)</f>
        <v>878471</v>
      </c>
      <c r="H15" s="42">
        <f>SUM(H16:H16)</f>
        <v>0</v>
      </c>
      <c r="I15" s="42">
        <f>SUM(I16:I17)</f>
        <v>878471</v>
      </c>
      <c r="J15" s="42">
        <f aca="true" t="shared" si="1" ref="J15:R15">SUM(J16:J16)</f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>SUM(S16:S17)</f>
        <v>0</v>
      </c>
    </row>
    <row r="16" spans="1:19" ht="27.75" customHeight="1">
      <c r="A16" s="73" t="s">
        <v>434</v>
      </c>
      <c r="B16" s="35">
        <v>600</v>
      </c>
      <c r="C16" s="35">
        <v>60014</v>
      </c>
      <c r="D16" s="32">
        <v>2710</v>
      </c>
      <c r="E16" s="71">
        <v>290582</v>
      </c>
      <c r="F16" s="71">
        <f>G16</f>
        <v>630000</v>
      </c>
      <c r="G16" s="71">
        <f>H16+I16+J16+K16+L16+M16+N16</f>
        <v>630000</v>
      </c>
      <c r="H16" s="71">
        <v>0</v>
      </c>
      <c r="I16" s="71">
        <v>630000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</row>
    <row r="17" spans="1:19" ht="33.75" customHeight="1">
      <c r="A17" s="73" t="s">
        <v>140</v>
      </c>
      <c r="B17" s="36">
        <v>600</v>
      </c>
      <c r="C17" s="36">
        <v>60078</v>
      </c>
      <c r="D17" s="32">
        <v>2710</v>
      </c>
      <c r="E17" s="71">
        <v>243471</v>
      </c>
      <c r="F17" s="71">
        <f>G17</f>
        <v>248471</v>
      </c>
      <c r="G17" s="71">
        <f>H17+I17+J17+K17+L17+M17+N17</f>
        <v>248471</v>
      </c>
      <c r="H17" s="71">
        <v>0</v>
      </c>
      <c r="I17" s="71">
        <v>248471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</row>
    <row r="18" spans="1:19" ht="16.5" customHeight="1">
      <c r="A18" s="408" t="s">
        <v>33</v>
      </c>
      <c r="B18" s="408"/>
      <c r="C18" s="408"/>
      <c r="D18" s="201"/>
      <c r="E18" s="202">
        <f aca="true" t="shared" si="2" ref="E18:K18">SUM(E9+E15)</f>
        <v>860709</v>
      </c>
      <c r="F18" s="202">
        <f t="shared" si="2"/>
        <v>1204003</v>
      </c>
      <c r="G18" s="202">
        <f t="shared" si="2"/>
        <v>1204003</v>
      </c>
      <c r="H18" s="202">
        <f t="shared" si="2"/>
        <v>7900</v>
      </c>
      <c r="I18" s="202">
        <f t="shared" si="2"/>
        <v>878971</v>
      </c>
      <c r="J18" s="202">
        <f t="shared" si="2"/>
        <v>317132</v>
      </c>
      <c r="K18" s="202">
        <f t="shared" si="2"/>
        <v>0</v>
      </c>
      <c r="L18" s="202">
        <f>SUM(L9+L15+U16)</f>
        <v>0</v>
      </c>
      <c r="M18" s="202">
        <f aca="true" t="shared" si="3" ref="M18:S18">SUM(M9+M15)</f>
        <v>0</v>
      </c>
      <c r="N18" s="202">
        <f t="shared" si="3"/>
        <v>0</v>
      </c>
      <c r="O18" s="202">
        <f t="shared" si="3"/>
        <v>0</v>
      </c>
      <c r="P18" s="202">
        <f t="shared" si="3"/>
        <v>0</v>
      </c>
      <c r="Q18" s="202">
        <f t="shared" si="3"/>
        <v>0</v>
      </c>
      <c r="R18" s="202">
        <f t="shared" si="3"/>
        <v>0</v>
      </c>
      <c r="S18" s="202">
        <f t="shared" si="3"/>
        <v>0</v>
      </c>
    </row>
    <row r="20" ht="12.75">
      <c r="E20" s="72"/>
    </row>
    <row r="22" spans="5:9" ht="12.75">
      <c r="E22" s="72"/>
      <c r="F22" s="72"/>
      <c r="G22" s="72"/>
      <c r="H22" s="72"/>
      <c r="I22" s="72"/>
    </row>
  </sheetData>
  <sheetProtection/>
  <mergeCells count="24">
    <mergeCell ref="L6:L7"/>
    <mergeCell ref="R6:R7"/>
    <mergeCell ref="F4:F7"/>
    <mergeCell ref="K6:K7"/>
    <mergeCell ref="S6:S7"/>
    <mergeCell ref="H6:I6"/>
    <mergeCell ref="A18:C18"/>
    <mergeCell ref="G4:S4"/>
    <mergeCell ref="P5:S5"/>
    <mergeCell ref="M6:M7"/>
    <mergeCell ref="P6:P7"/>
    <mergeCell ref="G5:G7"/>
    <mergeCell ref="A9:C9"/>
    <mergeCell ref="E4:E7"/>
    <mergeCell ref="A1:S2"/>
    <mergeCell ref="A15:C15"/>
    <mergeCell ref="O5:O7"/>
    <mergeCell ref="A4:A7"/>
    <mergeCell ref="J6:J7"/>
    <mergeCell ref="B4:B7"/>
    <mergeCell ref="H5:N5"/>
    <mergeCell ref="N6:N7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fibrsk</cp:lastModifiedBy>
  <cp:lastPrinted>2011-11-14T17:34:43Z</cp:lastPrinted>
  <dcterms:created xsi:type="dcterms:W3CDTF">1998-12-09T13:02:10Z</dcterms:created>
  <dcterms:modified xsi:type="dcterms:W3CDTF">2011-11-15T09:38:10Z</dcterms:modified>
  <cp:category/>
  <cp:version/>
  <cp:contentType/>
  <cp:contentStatus/>
</cp:coreProperties>
</file>