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<sst xmlns="http://schemas.openxmlformats.org/spreadsheetml/2006/main" count="978" uniqueCount="433">
  <si>
    <t>Dział</t>
  </si>
  <si>
    <t>Rozdział</t>
  </si>
  <si>
    <t>§</t>
  </si>
  <si>
    <t>Nazwa</t>
  </si>
  <si>
    <t>1</t>
  </si>
  <si>
    <t>2</t>
  </si>
  <si>
    <t>3</t>
  </si>
  <si>
    <t>4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</si>
  <si>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</si>
  <si>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</si>
  <si>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</si>
  <si>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</si>
  <si>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</si>
  <si>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</si>
  <si>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</si>
  <si>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</si>
  <si>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</si>
  <si>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</si>
  <si>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</si>
  <si>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</si>
  <si>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</si>
  <si>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</si>
  <si>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</si>
  <si>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</si>
  <si>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</si>
  <si>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</si>
  <si>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</si>
  <si>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</si>
  <si>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2130</t>
  </si>
  <si>
    <t>Dotacje celowe otrzymane z budżetu państwa na realizację bieżących zadań własnych powiatu</t>
  </si>
  <si>
    <t>2710</t>
  </si>
  <si>
    <t>Dotacja celowa otrzymana z tytułu pomocy finansowej udzielanej między jednostkami samorządu terytorialnego na dofinansowanie własnych zadań bieżących</t>
  </si>
  <si>
    <t>60078</t>
  </si>
  <si>
    <t>Usuwanie skutków klęsk żywiołowych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</si>
  <si>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</si>
  <si>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</si>
  <si>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</si>
  <si>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</si>
  <si>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</si>
  <si>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</si>
  <si>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0690</t>
  </si>
  <si>
    <t>Wpływy z różnych opłat</t>
  </si>
  <si>
    <t>71015</t>
  </si>
  <si>
    <t>Nadzór budowlany</t>
  </si>
  <si>
    <t>750</t>
  </si>
  <si>
    <t>Administracja publiczna</t>
  </si>
  <si>
    <t>75020</t>
  </si>
  <si>
    <t>Starostwa powiatowe</t>
  </si>
  <si>
    <t>0420</t>
  </si>
  <si>
    <t>Wpływy z opłaty komunikacyjnej</t>
  </si>
  <si>
    <t>0470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</si>
  <si>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</si>
  <si>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</si>
  <si>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</si>
  <si>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</si>
  <si>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</si>
  <si>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</si>
  <si>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</si>
  <si>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</si>
  <si>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</si>
  <si>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</si>
  <si>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Pozostała działalność</t>
  </si>
  <si>
    <t>756</t>
  </si>
  <si>
    <t>Dochody od osób prawnych, od osób fizycznych i od innych jednostek nieposiadających osobowości prawnej oraz wydatki związane z ich poborem</t>
  </si>
  <si>
    <t>0020</t>
  </si>
  <si>
    <t>75622</t>
  </si>
  <si>
    <t>0010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</si>
  <si>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</si>
  <si>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</si>
  <si>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</si>
  <si>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</si>
  <si>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</si>
  <si>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</si>
  <si>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</si>
  <si>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</si>
  <si>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</si>
  <si>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</si>
  <si>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</si>
  <si>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</si>
  <si>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</si>
  <si>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</si>
  <si>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</si>
  <si>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i wychowanie</t>
  </si>
  <si>
    <t>0960</t>
  </si>
  <si>
    <t>80130</t>
  </si>
  <si>
    <t>Szkoły zawodowe</t>
  </si>
  <si>
    <t>0830</t>
  </si>
  <si>
    <t>Wpływy z usług</t>
  </si>
  <si>
    <t>80195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</si>
  <si>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</si>
  <si>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</si>
  <si>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</si>
  <si>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</si>
  <si>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</si>
  <si>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</si>
  <si>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</si>
  <si>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</si>
  <si>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</si>
  <si>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</si>
  <si>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Rodziny zastępcze</t>
  </si>
  <si>
    <t>85295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</si>
  <si>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</si>
  <si>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</si>
  <si>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</si>
  <si>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</si>
  <si>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</si>
  <si>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</si>
  <si>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2360</t>
  </si>
  <si>
    <t>Dochody jednostek samorządu terytorialnego związane z realizacją zadań z zakresu administracji rządowej oraz innych zadań zleconych ustawami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</si>
  <si>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</si>
  <si>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</si>
  <si>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</si>
  <si>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</si>
  <si>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</si>
  <si>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</si>
  <si>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</si>
  <si>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</si>
  <si>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</si>
  <si>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</si>
  <si>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</si>
  <si>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majątkowe</t>
  </si>
  <si>
    <t>Ogółem:</t>
  </si>
  <si>
    <t>% wykonania</t>
  </si>
  <si>
    <t>0570</t>
  </si>
  <si>
    <t>85406</t>
  </si>
  <si>
    <t>Poradnie psychologiczno-pedagogiczne,w tym poradnie specjalistyczne</t>
  </si>
  <si>
    <t>Plan (po zmianach)</t>
  </si>
  <si>
    <t>75618</t>
  </si>
  <si>
    <t>Wpływy z innych opłat stanowiących dochody jednostek samorządu terytorialnego na podstawie ustaw</t>
  </si>
  <si>
    <t>0590</t>
  </si>
  <si>
    <t>Wpływy z opłat za koncesje i licencje</t>
  </si>
  <si>
    <t>85311</t>
  </si>
  <si>
    <t>Rehabilitacja zawodowa i społeczna osób niepełnosprawnych</t>
  </si>
  <si>
    <t>921</t>
  </si>
  <si>
    <t>92195</t>
  </si>
  <si>
    <t>Kultura i ochrona dziedzictwa narodowego</t>
  </si>
  <si>
    <t>Środki z Funduszu Pracy otrzymane przez powiat z przeznaczeniem na finansowanie kosztów wynagrodzenia i składek na ubezpieczenia społeczne pracowników powiatowego urzędu pracy</t>
  </si>
  <si>
    <t>Wydatki razem:</t>
  </si>
  <si>
    <t>Zadania w zakresie kultury fizycznej</t>
  </si>
  <si>
    <t>92605</t>
  </si>
  <si>
    <t>Kultura fizyczna</t>
  </si>
  <si>
    <t>926</t>
  </si>
  <si>
    <t>Biblioteki</t>
  </si>
  <si>
    <t>92116</t>
  </si>
  <si>
    <t>Dokształcanie i doskonalenie nauczycieli</t>
  </si>
  <si>
    <t>85446</t>
  </si>
  <si>
    <t>Szkolne schroniska młodzieżowe</t>
  </si>
  <si>
    <t>85417</t>
  </si>
  <si>
    <t>85415</t>
  </si>
  <si>
    <t>Internaty i bursy szkolne</t>
  </si>
  <si>
    <t>85410</t>
  </si>
  <si>
    <t>Poradnie psychologiczno-pedagogiczne, w tym poradnie specjalistyczne</t>
  </si>
  <si>
    <t>85395</t>
  </si>
  <si>
    <t>Jednostki specjalistycznego poradnictwa, mieszkania chronione i ośrodki interwencji kryzysowej</t>
  </si>
  <si>
    <t>85220</t>
  </si>
  <si>
    <t>Powiatowe centra pomocy rodzinie</t>
  </si>
  <si>
    <t>85218</t>
  </si>
  <si>
    <t>85195</t>
  </si>
  <si>
    <t>Stołówki szkolne i przedszkolne</t>
  </si>
  <si>
    <t>80148</t>
  </si>
  <si>
    <t>80146</t>
  </si>
  <si>
    <t>Szkoły zawodowe specjalne</t>
  </si>
  <si>
    <t>80134</t>
  </si>
  <si>
    <t>Licea ogólnokształcące</t>
  </si>
  <si>
    <t>80120</t>
  </si>
  <si>
    <t>Gimnazja specjalne</t>
  </si>
  <si>
    <t>80111</t>
  </si>
  <si>
    <t>Szkoły podstawowe specjalne</t>
  </si>
  <si>
    <t>80102</t>
  </si>
  <si>
    <t>Rezerwy ogólne i celowe</t>
  </si>
  <si>
    <t>75818</t>
  </si>
  <si>
    <t>Rozliczenia z tytułu poręczeń i gwarancji udzielonych przez Skarb Państwa lub jednostkę samorządu terytorialnego</t>
  </si>
  <si>
    <t>75704</t>
  </si>
  <si>
    <t>Obsługa papierów wartościowych, kredytów i pożyczek jednostek samorządu terytorialnego</t>
  </si>
  <si>
    <t>75702</t>
  </si>
  <si>
    <t>Obsługa długu publicznego</t>
  </si>
  <si>
    <t>757</t>
  </si>
  <si>
    <t>75495</t>
  </si>
  <si>
    <t>Zarządzanie kryzysowe</t>
  </si>
  <si>
    <t>75421</t>
  </si>
  <si>
    <t>75095</t>
  </si>
  <si>
    <t>Promocja jednostek samorządu terytorialnego</t>
  </si>
  <si>
    <t>75075</t>
  </si>
  <si>
    <t>Rady powiatów</t>
  </si>
  <si>
    <t>75019</t>
  </si>
  <si>
    <t>71012</t>
  </si>
  <si>
    <t>Nadzór nad gospodarką leśną</t>
  </si>
  <si>
    <t>02002</t>
  </si>
  <si>
    <t>01095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</si>
  <si>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</si>
  <si>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</si>
  <si>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</si>
  <si>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</si>
  <si>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</si>
  <si>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</si>
  <si>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</si>
  <si>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</si>
  <si>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</si>
  <si>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</si>
  <si>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</si>
  <si>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</si>
  <si>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</si>
  <si>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</si>
  <si>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</si>
  <si>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</si>
  <si>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</si>
  <si>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</si>
  <si>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</si>
  <si>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</si>
  <si>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</si>
  <si>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</si>
  <si>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</si>
  <si>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</si>
  <si>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</si>
  <si>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</si>
  <si>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w tym:</t>
  </si>
  <si>
    <t>inwestycje i zakupy inwestycyjne</t>
  </si>
  <si>
    <t>Wydatki 
majątkowe</t>
  </si>
  <si>
    <t>Wydatki 
bieżące</t>
  </si>
  <si>
    <t>Z tego</t>
  </si>
  <si>
    <t>§ 995</t>
  </si>
  <si>
    <t>Rozchody z tytułu innych rozliczeń</t>
  </si>
  <si>
    <t>7.</t>
  </si>
  <si>
    <t>§ 982</t>
  </si>
  <si>
    <t>Wykup innych papierów wartościowych (obligacji komunalnych)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</si>
  <si>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</si>
  <si>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</si>
  <si>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</si>
  <si>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</si>
  <si>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</si>
  <si>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</si>
  <si>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</si>
  <si>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</si>
  <si>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</si>
  <si>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</si>
  <si>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</si>
  <si>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</si>
  <si>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</si>
  <si>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</si>
  <si>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</si>
  <si>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</si>
  <si>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Przelewy z rachunku lokat</t>
  </si>
  <si>
    <t>9.</t>
  </si>
  <si>
    <t>§ 950</t>
  </si>
  <si>
    <t>8.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</si>
  <si>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</si>
  <si>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</si>
  <si>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</si>
  <si>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</si>
  <si>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</si>
  <si>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</si>
  <si>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</si>
  <si>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</si>
  <si>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</si>
  <si>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</si>
  <si>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</si>
  <si>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</si>
  <si>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</si>
  <si>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</si>
  <si>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Klasyfikacja
§</t>
  </si>
  <si>
    <t>Treść</t>
  </si>
  <si>
    <t>Lp.</t>
  </si>
  <si>
    <t>Ogółem</t>
  </si>
  <si>
    <t>Wydatki na programy finansowane z udziałem środków, o których mowa w art. 5 ust. 1 pkt 2 i 3</t>
  </si>
  <si>
    <t>Świadczenia na rzecz osób fizycznych;</t>
  </si>
  <si>
    <t>Dotacje na zadania bieżące</t>
  </si>
  <si>
    <t>Wydatki jednostek budżetowych</t>
  </si>
  <si>
    <t>z tego</t>
  </si>
  <si>
    <t>Plan wydatków (po zmianach)</t>
  </si>
  <si>
    <t>Plan dotacji  (po zmianach)</t>
  </si>
  <si>
    <t>paragraf</t>
  </si>
  <si>
    <t>Zespół Szkół Nr 2 w Opatowie, ul. Sempołowskiej 1</t>
  </si>
  <si>
    <t>801       80148</t>
  </si>
  <si>
    <t>801       80120</t>
  </si>
  <si>
    <t>801        80195</t>
  </si>
  <si>
    <t>801        80148</t>
  </si>
  <si>
    <t>801        80130</t>
  </si>
  <si>
    <t>Zespół  Szkół Nr 1 w Opatowie, ul.Słowackiego 56</t>
  </si>
  <si>
    <t>854      85417</t>
  </si>
  <si>
    <t>854      85410</t>
  </si>
  <si>
    <t>801           80195</t>
  </si>
  <si>
    <t>801  80130</t>
  </si>
  <si>
    <t>%</t>
  </si>
  <si>
    <t>Plan dochodów (po zmianach)</t>
  </si>
  <si>
    <t>Nazwa jednostki budżetowej w której utworzono rachunek, o którym mowa w art. 223 ust.1 ustawy o finansach publicznych</t>
  </si>
  <si>
    <t>Dział rozdział</t>
  </si>
  <si>
    <t>Nazwa rozdziału</t>
  </si>
  <si>
    <t>Nazwa zadania inwestycyjnego</t>
  </si>
  <si>
    <t>Plan po zmianach</t>
  </si>
  <si>
    <t>Zespół  Szkół w Ożarowie im.Marii Skłodowskiej-Curie, Oś. Wzgórze 56</t>
  </si>
  <si>
    <t>Wolne środki, o których mowa w art. 217 ust. 2 pkt 6 ustawy</t>
  </si>
  <si>
    <t>1.1</t>
  </si>
  <si>
    <t>w tym spłaty kredytów otrzymanych na finansowanie zadań realizowanych z udziałem środków pochodzących z budżetu UE</t>
  </si>
  <si>
    <t>63095</t>
  </si>
  <si>
    <t>71095</t>
  </si>
  <si>
    <t>630</t>
  </si>
  <si>
    <t>Turystyka</t>
  </si>
  <si>
    <t>Udziały powiatów w podatkach stanowiących dochód budżetu państwa</t>
  </si>
  <si>
    <t>80105</t>
  </si>
  <si>
    <t>Przedszkola specjalne</t>
  </si>
  <si>
    <t>2057</t>
  </si>
  <si>
    <t xml:space="preserve">Dotacje celowe w ramach programów finansowanych z udziałem środków europejskich oraz środków, o których mowa w art. 5 ust. 3 pkt 5 lit. a i b ustawy, lub płatnoci w ramach budżetu środków europejskich, realizowanych przez jednostki samorządu terytorialnego 
</t>
  </si>
  <si>
    <t>60095</t>
  </si>
  <si>
    <t>Wpływy z opłat za trwały zarząd, użytkowanie i służebności</t>
  </si>
  <si>
    <t>Zadania z zakresu geodezji i kartografii</t>
  </si>
  <si>
    <t>Wpływy z tytułu grzywien,mandatów i innych kar pieniężnych od osób fizycznych</t>
  </si>
  <si>
    <t>755</t>
  </si>
  <si>
    <t>Wymiar sprawiedliwości</t>
  </si>
  <si>
    <t>75515</t>
  </si>
  <si>
    <t>Nieodpłatna pomoc prawna</t>
  </si>
  <si>
    <t>0650</t>
  </si>
  <si>
    <t>Wpływy z opłat za wydanie prawa jazdy</t>
  </si>
  <si>
    <t>Wpływy z podatku dochodowego od osób prawnych</t>
  </si>
  <si>
    <t>Wpływy z podatku dochodowego od osób fizycznych</t>
  </si>
  <si>
    <t>Wpływy z pozostałych odsetek</t>
  </si>
  <si>
    <t>Wpływy z otrzymanych spadków, zapisów i darowizn w postaci pieniężnej</t>
  </si>
  <si>
    <t>2160</t>
  </si>
  <si>
    <t>6300</t>
  </si>
  <si>
    <t>Dotacja celowa otrzymana z tytułu pomocyfinansowej udzielanej między jednostkami samorządu terytorialnego na dofinansowanie własnych zadań inwestycyjnych i zakupów inwestycyjnych</t>
  </si>
  <si>
    <t>6257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</si>
  <si>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</si>
  <si>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6180</t>
  </si>
  <si>
    <t>Środki na inwestycje na drogach publicznych powiatowych i wojewódzkich oraz na drogach powiatowych i wojewódzkich oraz na drogach powiatowych, wojewódzkich i krajowych w granicach miast na prawach powiatu</t>
  </si>
  <si>
    <t>75802</t>
  </si>
  <si>
    <t>Uzupełnienie subwencji ogólnej dla jednostek samorządu terytorialnego</t>
  </si>
  <si>
    <t>2400</t>
  </si>
  <si>
    <t>Wpływy do budżetu pozostałości środków finansowych gromadzonych na wydzielonym rachunku jednostki budżetowej</t>
  </si>
  <si>
    <t>80151</t>
  </si>
  <si>
    <t>Kwalifikacyjne kursy zawodowe</t>
  </si>
  <si>
    <t>Wykonanie klimatyzacji w budynkach ZDP w Opatowie</t>
  </si>
  <si>
    <t xml:space="preserve">Zakup komputerów, urządzeń informatycznych i sieci teleinformatycznych </t>
  </si>
  <si>
    <t>Wymiana serwera głównego i urządzeń podtrzymania zasilania</t>
  </si>
  <si>
    <t>Montaż windy przyściennej w budynku internatu SOSW w Sulejowie wraz z opracowaniem dokumentacji projektowej</t>
  </si>
  <si>
    <t>Projekt ,,Podnoszenie efektywności kształcenia w Zespole Szkół w Ożarowie im. Marii Skłodowskiej - Curie poprzez wzmocnienie infrastruktury edukacyjnej''</t>
  </si>
  <si>
    <t>Projekt ,,Podnoszenie efektywności kształcenia w Zespole Szkół Nr 1 w Opatowie oraz Zespole Szkół Nr 2 w Opatowie poprzez wzmocnienie infrastruktury edukacyjnej’'</t>
  </si>
  <si>
    <t>0490</t>
  </si>
  <si>
    <t>Wpływy z innych lokalnych opłat pobieranych przez jednostki samorządu terytorialnego na podstawie odrębnych ustaw</t>
  </si>
  <si>
    <t>0940</t>
  </si>
  <si>
    <t>Wpływy z rozliczeń/zwrotów z lat ubiegłych</t>
  </si>
  <si>
    <t>0840</t>
  </si>
  <si>
    <t>Wpływy ze sprzedaży wyrobów</t>
  </si>
  <si>
    <t>2059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</si>
  <si>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</si>
  <si>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</si>
  <si>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</si>
  <si>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</si>
  <si>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</si>
  <si>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Dotacje celowe otrzymane z budżetu państwa na zadania bieżące z zakresu administracji rządowej zlecone
powiatom, związane z realizacją dodatku wychowawczego oraz dodatku do zryczałtowanej kwoty stanowiących
pomoc państwa w wychowywaniu dzieci</t>
  </si>
  <si>
    <t>85510</t>
  </si>
  <si>
    <t>Działalność placówek opiekuńczo - wychowawczych</t>
  </si>
  <si>
    <t>6290</t>
  </si>
  <si>
    <t>Środki na dofinansowanie własnych inwestycji gmin, powiatów (związków gmin, związków powiatowo - gminnych, związków powiatów), samorządów województw, pozyskane z innych źródeł</t>
  </si>
  <si>
    <t>0910</t>
  </si>
  <si>
    <t>Wpływy z odsetek od nieterminowych wpłat z tytułu podatków i opłat</t>
  </si>
  <si>
    <t>0580</t>
  </si>
  <si>
    <t>Wpływy z tytułu grzywien i innych kar pieniężnych od osób prawnych i innych jednostek organizacyjnych</t>
  </si>
  <si>
    <t>0640</t>
  </si>
  <si>
    <t>Wpływy z tytułu kosztów egzekucyjnych, opłaty komorniczej i kosztów upomnień</t>
  </si>
  <si>
    <t>Pomoc materialna dla uczniów o charakterze socjalnym</t>
  </si>
  <si>
    <t>85416</t>
  </si>
  <si>
    <t>Pomoc materialna dla uczniów o charakterze motywacyjnym</t>
  </si>
  <si>
    <t>Rodziny zastepcze</t>
  </si>
  <si>
    <t>Sprawozdanie z wykonania planu dochodów gromadzonych na wydzielonym rachunku jednostek budżetowych i wydatków nimi sfinansowanych za I półrocze 2018 roku</t>
  </si>
  <si>
    <t>Stan środków pieniężnych na 01.01.2018 r.</t>
  </si>
  <si>
    <t>Wykonanie dochodów stan na 30.06.2018 r.</t>
  </si>
  <si>
    <t>Wykonanie wydatków stan na 30.06.2018 r.</t>
  </si>
  <si>
    <t>Stan środków pieniężnych na 30.06.2018 r.</t>
  </si>
  <si>
    <t>Zestawienie zadań inwestycyjnych Powiatu Opatowskiego za I półrocze 2018 r.</t>
  </si>
  <si>
    <t>Zakup terenowego samochodu służbowego na potrzeby Wydziału Rolnictwa i Ochrony Środowiska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</si>
  <si>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</si>
  <si>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>Wykonanie instalacji oświetlenia awaryjnego i ewakuacyjnego w budynkach mieszkalnych i stołówce DPS w Sobowie</t>
  </si>
  <si>
    <t>Zakup samochodu do przewozu osób niepełnosprawnych dla WTZ przy DPS w Sobowie</t>
  </si>
  <si>
    <t>Budowa obiektu sportowo - rekreacyjnego na terenie Zespołu Szkół w Ożarowie im. Marii Skłodowskiej - Curie oraz miejscowości Zwola</t>
  </si>
  <si>
    <t>Zakup samochodu osobowo - dostawczego dla ZDP w Opatowie</t>
  </si>
  <si>
    <t>Zakup ciągnika dla ZDP w Opatowie</t>
  </si>
  <si>
    <t>Zakup samochodu ciężarowego 3-osiowego dla ZDP w Opatowie</t>
  </si>
  <si>
    <t>Zakup urządzenia czyszczącego dla SP w Opatowie</t>
  </si>
  <si>
    <t>Zakup urządzenia do zasilania awaryjnego dla KPPSP w Opatowie</t>
  </si>
  <si>
    <t>Zakup autobusu do przewozu osób niepełnosprawnych dla DPS w Sobowie</t>
  </si>
  <si>
    <t>Zakup autobusu do przewozu osób niepełnosprawnych dla DPS w Zochcinku</t>
  </si>
  <si>
    <t>Zakup urządzeń stanowiących wyposażenie placu zabaw dla dzieci niepełnosprawnych w SOSW Niemienice</t>
  </si>
  <si>
    <t>Zakup samochodu do przewozu osób niepełnosprawnych dla POW typu Specjalistyczno - Terapeutycznego w Opatowie</t>
  </si>
  <si>
    <t>Opracowanie dokumentacji projektowej dla zadania pn. Budowa chodnika przy drodze wojewódzkiej nr 757 na terenie miejscowości Iwaniska od km 13+914 do km 14+530</t>
  </si>
  <si>
    <t>Projekt ,,Termomodernizacja budynków użyteczności publicznej na terenie Powiatu Opatowskiego''</t>
  </si>
  <si>
    <t>Projekt ,,e-Geodezja - cyfrowy zasób geodezyjny powiatów: Sandomierskiego, Opatowskiego i Staszowskiego''</t>
  </si>
  <si>
    <t>Zadanie ,,Przebudowa wraz ze zmianą sposobu użytkowania pomieszczeń budynku przy ul. Szpitalnej 4 na potrzeby Domu Pomocy Społecznej w Opatowie'' jako filii DPS w Zochcinku</t>
  </si>
  <si>
    <t>Program wieloletni ,,SENIOR+'' na lata 2015 - 2020 - Stodoły</t>
  </si>
  <si>
    <t>Program wieloletni ,,SENIOR+'' na lata 2015 - 2020 - Ożarów</t>
  </si>
  <si>
    <t>Projekt ,,Budowa infrastruktury do wykonywania zadań z zakresu kultury, turystyki i rekreacji w powiecie opatowskim''</t>
  </si>
  <si>
    <t>Pomoc finansowa dla Województwa Świętokrzyskiego w celu realizacji zadania pn. Budowa chodnika przy drodze wojewódzkiej nr 757 na terenie miejscowości Iwaniska od km 13+914 do km 14+530</t>
  </si>
  <si>
    <t>Udzielenie pomocy finansowej Gminie Raków celem wzniesienia pomnika W. Witosa</t>
  </si>
  <si>
    <t>Wykonanie przychodów i rozchodów budżetu Powiatu Opatowskiego za I półrocze 2018 r.</t>
  </si>
  <si>
    <t>Wykonanie na 30.06.2018 r.</t>
  </si>
  <si>
    <t>Wykonanie planu finansowego zadań z zakresu administracji rządowej i innych zadań zleconych ustawami budżetu Powiatu Opatowskiego za I półrocze 2018 r.</t>
  </si>
  <si>
    <t>Wykonanie dotacji stan na 30.06.2018 r.</t>
  </si>
  <si>
    <t>752</t>
  </si>
  <si>
    <t>75295</t>
  </si>
  <si>
    <t>80153</t>
  </si>
  <si>
    <t>Zestawienie wykonania planu dochodów budżetowych Powiatu Opatowskiego                                    za I półrocze 2018 r.</t>
  </si>
  <si>
    <t>0870</t>
  </si>
  <si>
    <t>Wpływy ze sprzedaży składników majątkowych</t>
  </si>
  <si>
    <t>Obrona narodowa</t>
  </si>
  <si>
    <t>6410</t>
  </si>
  <si>
    <t>Dotacje celowe otrzymane z budżetu państwa na inwestycje i zakupy inwestycyjne z zakresu administracji rządowej oraz inne zadania zlecone ustawami realizowane przez powiat</t>
  </si>
  <si>
    <t>Zapewnienie uczniom prawa do bezpłatnego dostępu do podręczników, materiałów edukacyjnych lub materiałów ćwiczeniowych</t>
  </si>
  <si>
    <t>0620</t>
  </si>
  <si>
    <t>Wpływy z opłat za zezwolenia, akredytacje oraz opłaty ewidencyjne, w tym opłaty za częstotliwości</t>
  </si>
  <si>
    <t>2310</t>
  </si>
  <si>
    <t>Dotacje celowe otrzymane z gminy na zadania bieżące realizowane na podstawie porozumień (umów) między jednostkami samorządu terytorialnego</t>
  </si>
  <si>
    <t>92695</t>
  </si>
  <si>
    <t>6430</t>
  </si>
  <si>
    <t>Dotacje celowe otrzymane z budżetu państwa na realizację inwestycji i zakupów inwestycyjnych własnych powiatu</t>
  </si>
  <si>
    <t>Zestawienie wykonania planu dotacji udzielonych z budżetu Powiatu Opatowskiego           za I półrocze 2018 r.</t>
  </si>
  <si>
    <t>Dotacje na zadania bieżące stan na 30.06.2018r.</t>
  </si>
  <si>
    <t>Zestawienie wykonania planu wydatków budżetowych Powiatu Opatowskiego za I półrocze 2018 r.</t>
  </si>
  <si>
    <t>Wydatki ogółem stan na 30.06.2018 r.</t>
  </si>
  <si>
    <t>01008</t>
  </si>
  <si>
    <t>Melioracje wodne</t>
  </si>
  <si>
    <t>60013</t>
  </si>
  <si>
    <t>Drogi publiczne wojewódzkie</t>
  </si>
  <si>
    <t>720</t>
  </si>
  <si>
    <t>72095</t>
  </si>
  <si>
    <t>Informatyka</t>
  </si>
  <si>
    <t>80115</t>
  </si>
  <si>
    <t>Technika</t>
  </si>
  <si>
    <t>80116</t>
  </si>
  <si>
    <t>80117</t>
  </si>
  <si>
    <t>Szkoły policealne</t>
  </si>
  <si>
    <t>Branżowe szkoły I i II stopnia</t>
  </si>
  <si>
    <t>80152</t>
  </si>
  <si>
    <t>Realizacja zadań wymagających stosowania specjalnej organizacji nauki i metod pracy dla dzieci  i młodzieży w gimnazjach, klasach dotychczasowego gimnazjum prowadzonych w szkołach innego typu, liceach ogólnokształcących, technikach, szkołach policealnych, branzowych szkołach I i II stopnia i klasach dotychczasowej zasadniczej szkoły zawodowej prowadzonych w branżowych szkołach I stopnia oraz szkołach artystycznych</t>
  </si>
  <si>
    <t>zakup i objęcie akcji i udziałów</t>
  </si>
  <si>
    <t>wniesienie wkładów do spółek prawa handlowego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</si>
</sst>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_ ;\-#,##0\ "/>
    <numFmt numFmtId="173" formatCode="_-* #,##0.00\ _z_ł_-;\-* #,##0.00\ _z_ł_-;_-* &quot;-&quot;\ _z_ł_-;_-@_-"/>
    <numFmt numFmtId="174" formatCode="#,##0.00_ ;\-#,##0.00\ "/>
    <numFmt numFmtId="175" formatCode="0_ ;\-0\ "/>
  </numFmts>
  <fonts count="8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12"/>
      <name val="Times New Roman CE"/>
      <family val="1"/>
    </font>
    <font>
      <sz val="10"/>
      <name val="Arial"/>
      <family val="2"/>
    </font>
    <font>
      <sz val="5"/>
      <name val="Arial CE"/>
      <family val="2"/>
    </font>
    <font>
      <sz val="9"/>
      <name val="Arial CE"/>
      <family val="0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7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Czcionka tekstu podstawowego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53"/>
      <name val="Times New Roman"/>
      <family val="1"/>
    </font>
    <font>
      <sz val="7"/>
      <color indexed="53"/>
      <name val="Arial"/>
      <family val="2"/>
    </font>
    <font>
      <sz val="10"/>
      <color indexed="53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Calibri"/>
      <family val="2"/>
    </font>
    <font>
      <b/>
      <sz val="12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6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3" fillId="32" borderId="0" applyNumberFormat="0" applyBorder="0" applyAlignment="0" applyProtection="0"/>
  </cellStyleXfs>
  <cellXfs count="38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43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43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50" applyAlignment="1">
      <alignment vertical="center"/>
      <protection/>
    </xf>
    <xf numFmtId="0" fontId="10" fillId="0" borderId="0" xfId="50" applyFont="1" applyAlignment="1">
      <alignment vertical="center"/>
      <protection/>
    </xf>
    <xf numFmtId="0" fontId="11" fillId="0" borderId="0" xfId="50" applyFont="1" applyAlignment="1">
      <alignment vertical="center"/>
      <protection/>
    </xf>
    <xf numFmtId="0" fontId="12" fillId="0" borderId="0" xfId="50" applyFont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51">
      <alignment/>
      <protection/>
    </xf>
    <xf numFmtId="0" fontId="16" fillId="0" borderId="0" xfId="51" applyFont="1">
      <alignment/>
      <protection/>
    </xf>
    <xf numFmtId="0" fontId="13" fillId="0" borderId="0" xfId="51" applyFont="1">
      <alignment/>
      <protection/>
    </xf>
    <xf numFmtId="0" fontId="13" fillId="0" borderId="0" xfId="51" applyFont="1" applyAlignment="1">
      <alignment/>
      <protection/>
    </xf>
    <xf numFmtId="0" fontId="17" fillId="0" borderId="0" xfId="52" applyFont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43" fontId="18" fillId="33" borderId="0" xfId="0" applyNumberFormat="1" applyFont="1" applyFill="1" applyBorder="1" applyAlignment="1" applyProtection="1">
      <alignment horizontal="left"/>
      <protection locked="0"/>
    </xf>
    <xf numFmtId="0" fontId="20" fillId="33" borderId="0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1" fillId="33" borderId="0" xfId="50" applyFont="1" applyFill="1" applyBorder="1" applyAlignment="1">
      <alignment horizontal="center" vertical="center"/>
      <protection/>
    </xf>
    <xf numFmtId="0" fontId="21" fillId="33" borderId="0" xfId="50" applyFont="1" applyFill="1" applyBorder="1" applyAlignment="1">
      <alignment vertical="center"/>
      <protection/>
    </xf>
    <xf numFmtId="0" fontId="21" fillId="33" borderId="0" xfId="50" applyFont="1" applyFill="1" applyAlignment="1">
      <alignment vertical="center"/>
      <protection/>
    </xf>
    <xf numFmtId="0" fontId="22" fillId="33" borderId="0" xfId="0" applyNumberFormat="1" applyFont="1" applyFill="1" applyBorder="1" applyAlignment="1" applyProtection="1">
      <alignment horizontal="left"/>
      <protection locked="0"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0" fontId="20" fillId="33" borderId="0" xfId="0" applyNumberFormat="1" applyFont="1" applyFill="1" applyBorder="1" applyAlignment="1" applyProtection="1">
      <alignment horizontal="left"/>
      <protection locked="0"/>
    </xf>
    <xf numFmtId="0" fontId="81" fillId="0" borderId="0" xfId="50" applyFont="1" applyAlignment="1">
      <alignment vertical="center"/>
      <protection/>
    </xf>
    <xf numFmtId="0" fontId="84" fillId="0" borderId="0" xfId="50" applyFont="1" applyAlignment="1">
      <alignment vertical="center"/>
      <protection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50" applyFont="1" applyAlignment="1">
      <alignment vertical="center"/>
      <protection/>
    </xf>
    <xf numFmtId="43" fontId="24" fillId="33" borderId="0" xfId="0" applyNumberFormat="1" applyFont="1" applyFill="1" applyBorder="1" applyAlignment="1" applyProtection="1">
      <alignment horizontal="left" vertical="center"/>
      <protection locked="0"/>
    </xf>
    <xf numFmtId="0" fontId="24" fillId="33" borderId="0" xfId="0" applyNumberFormat="1" applyFont="1" applyFill="1" applyBorder="1" applyAlignment="1" applyProtection="1">
      <alignment horizontal="center" vertical="center"/>
      <protection locked="0"/>
    </xf>
    <xf numFmtId="43" fontId="24" fillId="33" borderId="0" xfId="0" applyNumberFormat="1" applyFont="1" applyFill="1" applyBorder="1" applyAlignment="1" applyProtection="1">
      <alignment horizontal="center" vertical="center"/>
      <protection locked="0"/>
    </xf>
    <xf numFmtId="44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0" fontId="85" fillId="0" borderId="0" xfId="0" applyNumberFormat="1" applyFont="1" applyFill="1" applyBorder="1" applyAlignment="1" applyProtection="1">
      <alignment horizontal="left"/>
      <protection locked="0"/>
    </xf>
    <xf numFmtId="0" fontId="24" fillId="33" borderId="0" xfId="0" applyNumberFormat="1" applyFont="1" applyFill="1" applyBorder="1" applyAlignment="1" applyProtection="1">
      <alignment horizontal="left"/>
      <protection locked="0"/>
    </xf>
    <xf numFmtId="0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50" applyFont="1">
      <alignment/>
      <protection/>
    </xf>
    <xf numFmtId="43" fontId="2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2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8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50" applyFont="1" applyAlignment="1">
      <alignment horizontal="left" wrapText="1"/>
      <protection/>
    </xf>
    <xf numFmtId="0" fontId="28" fillId="33" borderId="0" xfId="50" applyFont="1" applyFill="1" applyAlignment="1">
      <alignment horizontal="left" vertical="center"/>
      <protection/>
    </xf>
    <xf numFmtId="0" fontId="27" fillId="33" borderId="0" xfId="50" applyFont="1" applyFill="1" applyAlignment="1">
      <alignment vertical="center"/>
      <protection/>
    </xf>
    <xf numFmtId="0" fontId="13" fillId="33" borderId="0" xfId="50" applyFont="1" applyFill="1" applyBorder="1" applyAlignment="1">
      <alignment horizontal="right" vertical="top"/>
      <protection/>
    </xf>
    <xf numFmtId="0" fontId="27" fillId="33" borderId="0" xfId="50" applyFont="1" applyFill="1" applyBorder="1" applyAlignment="1">
      <alignment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6" xfId="0" applyNumberFormat="1" applyFont="1" applyFill="1" applyBorder="1" applyAlignment="1" applyProtection="1">
      <alignment horizontal="left" wrapText="1"/>
      <protection locked="0"/>
    </xf>
    <xf numFmtId="0" fontId="51" fillId="33" borderId="0" xfId="0" applyNumberFormat="1" applyFont="1" applyFill="1" applyBorder="1" applyAlignment="1" applyProtection="1">
      <alignment horizontal="center" wrapText="1"/>
      <protection locked="0"/>
    </xf>
    <xf numFmtId="0" fontId="10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0" xfId="0" applyNumberFormat="1" applyFont="1" applyFill="1" applyBorder="1" applyAlignment="1" applyProtection="1">
      <alignment horizontal="left"/>
      <protection locked="0"/>
    </xf>
    <xf numFmtId="49" fontId="24" fillId="34" borderId="0" xfId="0" applyNumberFormat="1" applyFont="1" applyFill="1" applyAlignment="1" applyProtection="1">
      <alignment horizontal="center" vertical="center" wrapText="1"/>
      <protection locked="0"/>
    </xf>
    <xf numFmtId="49" fontId="24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9" xfId="0" applyNumberFormat="1" applyFont="1" applyFill="1" applyBorder="1" applyAlignment="1" applyProtection="1">
      <alignment horizontal="center" vertical="center" wrapText="1"/>
      <protection locked="0"/>
    </xf>
    <xf numFmtId="43" fontId="24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43" fontId="24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23" xfId="0" applyNumberFormat="1" applyFont="1" applyFill="1" applyBorder="1" applyAlignment="1" applyProtection="1">
      <alignment horizontal="center" vertical="center" wrapText="1"/>
      <protection locked="0"/>
    </xf>
    <xf numFmtId="172" fontId="25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25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26" xfId="0" applyNumberFormat="1" applyFont="1" applyFill="1" applyBorder="1" applyAlignment="1" applyProtection="1">
      <alignment horizontal="center" vertical="center" wrapText="1"/>
      <protection locked="0"/>
    </xf>
    <xf numFmtId="43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vertical="center"/>
      <protection locked="0"/>
    </xf>
    <xf numFmtId="43" fontId="24" fillId="33" borderId="12" xfId="0" applyNumberFormat="1" applyFont="1" applyFill="1" applyBorder="1" applyAlignment="1" applyProtection="1">
      <alignment horizontal="center" vertical="center"/>
      <protection locked="0"/>
    </xf>
    <xf numFmtId="49" fontId="24" fillId="34" borderId="26" xfId="0" applyNumberFormat="1" applyFont="1" applyFill="1" applyBorder="1" applyAlignment="1" applyProtection="1">
      <alignment horizontal="left" vertical="center" wrapText="1"/>
      <protection locked="0"/>
    </xf>
    <xf numFmtId="43" fontId="24" fillId="33" borderId="12" xfId="0" applyNumberFormat="1" applyFont="1" applyFill="1" applyBorder="1" applyAlignment="1" applyProtection="1">
      <alignment horizontal="center" vertical="center" wrapText="1"/>
      <protection locked="0"/>
    </xf>
    <xf numFmtId="43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43" fontId="2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6" xfId="0" applyNumberFormat="1" applyFont="1" applyFill="1" applyBorder="1" applyAlignment="1" applyProtection="1">
      <alignment horizontal="left" wrapText="1"/>
      <protection locked="0"/>
    </xf>
    <xf numFmtId="43" fontId="2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28" xfId="0" applyNumberFormat="1" applyFont="1" applyFill="1" applyBorder="1" applyAlignment="1" applyProtection="1">
      <alignment horizontal="right" vertical="center" wrapText="1"/>
      <protection locked="0"/>
    </xf>
    <xf numFmtId="49" fontId="52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43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2" fillId="34" borderId="29" xfId="0" applyNumberFormat="1" applyFont="1" applyFill="1" applyBorder="1" applyAlignment="1" applyProtection="1">
      <alignment horizontal="right" vertical="center" wrapText="1"/>
      <protection locked="0"/>
    </xf>
    <xf numFmtId="49" fontId="52" fillId="34" borderId="30" xfId="0" applyNumberFormat="1" applyFont="1" applyFill="1" applyBorder="1" applyAlignment="1" applyProtection="1">
      <alignment horizontal="right" vertical="center" wrapText="1"/>
      <protection locked="0"/>
    </xf>
    <xf numFmtId="43" fontId="24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24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3" xfId="0" applyNumberFormat="1" applyFont="1" applyFill="1" applyBorder="1" applyAlignment="1" applyProtection="1">
      <alignment horizontal="left" vertical="center" wrapText="1"/>
      <protection locked="0"/>
    </xf>
    <xf numFmtId="43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3" fontId="24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/>
      <protection locked="0"/>
    </xf>
    <xf numFmtId="0" fontId="18" fillId="33" borderId="36" xfId="0" applyNumberFormat="1" applyFont="1" applyFill="1" applyBorder="1" applyAlignment="1" applyProtection="1">
      <alignment horizontal="right"/>
      <protection locked="0"/>
    </xf>
    <xf numFmtId="49" fontId="5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7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55" fillId="34" borderId="51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22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22" xfId="0" applyNumberFormat="1" applyFont="1" applyFill="1" applyBorder="1" applyAlignment="1" applyProtection="1">
      <alignment horizontal="left" vertical="center" wrapText="1"/>
      <protection locked="0"/>
    </xf>
    <xf numFmtId="43" fontId="19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22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23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53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53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53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19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5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5" xfId="0" applyNumberFormat="1" applyFont="1" applyFill="1" applyBorder="1" applyAlignment="1" applyProtection="1">
      <alignment horizontal="center" vertical="top" wrapText="1"/>
      <protection locked="0"/>
    </xf>
    <xf numFmtId="43" fontId="53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53" fillId="34" borderId="55" xfId="0" applyNumberFormat="1" applyFont="1" applyFill="1" applyBorder="1" applyAlignment="1" applyProtection="1">
      <alignment horizontal="left" vertical="center" wrapText="1"/>
      <protection locked="0"/>
    </xf>
    <xf numFmtId="43" fontId="20" fillId="34" borderId="26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55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0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44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12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55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55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55" fillId="34" borderId="55" xfId="0" applyNumberFormat="1" applyFont="1" applyFill="1" applyBorder="1" applyAlignment="1" applyProtection="1">
      <alignment horizontal="left" vertical="center" wrapText="1"/>
      <protection locked="0"/>
    </xf>
    <xf numFmtId="43" fontId="20" fillId="34" borderId="57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55" xfId="0" applyNumberFormat="1" applyFont="1" applyFill="1" applyBorder="1" applyAlignment="1" applyProtection="1">
      <alignment horizontal="left" vertical="center" wrapText="1"/>
      <protection locked="0"/>
    </xf>
    <xf numFmtId="43" fontId="19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56" fillId="33" borderId="55" xfId="0" applyNumberFormat="1" applyFont="1" applyFill="1" applyBorder="1" applyAlignment="1" applyProtection="1">
      <alignment horizontal="right" vertical="center" wrapText="1"/>
      <protection locked="0"/>
    </xf>
    <xf numFmtId="43" fontId="55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55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53" xfId="0" applyNumberFormat="1" applyFont="1" applyFill="1" applyBorder="1" applyAlignment="1" applyProtection="1">
      <alignment horizontal="center" vertical="top" wrapText="1"/>
      <protection locked="0"/>
    </xf>
    <xf numFmtId="49" fontId="54" fillId="34" borderId="14" xfId="0" applyNumberFormat="1" applyFont="1" applyFill="1" applyBorder="1" applyAlignment="1" applyProtection="1">
      <alignment horizontal="left" vertical="center" wrapText="1"/>
      <protection locked="0"/>
    </xf>
    <xf numFmtId="43" fontId="10" fillId="0" borderId="0" xfId="0" applyNumberFormat="1" applyFont="1" applyFill="1" applyBorder="1" applyAlignment="1" applyProtection="1">
      <alignment horizontal="right" wrapText="1"/>
      <protection locked="0"/>
    </xf>
    <xf numFmtId="43" fontId="53" fillId="34" borderId="12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44" xfId="0" applyNumberFormat="1" applyFont="1" applyFill="1" applyBorder="1" applyAlignment="1" applyProtection="1">
      <alignment horizontal="right" vertical="center" wrapText="1"/>
      <protection locked="0"/>
    </xf>
    <xf numFmtId="49" fontId="53" fillId="34" borderId="59" xfId="0" applyNumberFormat="1" applyFont="1" applyFill="1" applyBorder="1" applyAlignment="1" applyProtection="1">
      <alignment horizontal="center" vertical="top" wrapText="1"/>
      <protection locked="0"/>
    </xf>
    <xf numFmtId="49" fontId="53" fillId="34" borderId="59" xfId="0" applyNumberFormat="1" applyFont="1" applyFill="1" applyBorder="1" applyAlignment="1" applyProtection="1">
      <alignment horizontal="left" vertical="center" wrapText="1"/>
      <protection locked="0"/>
    </xf>
    <xf numFmtId="43" fontId="20" fillId="34" borderId="59" xfId="0" applyNumberFormat="1" applyFont="1" applyFill="1" applyBorder="1" applyAlignment="1" applyProtection="1">
      <alignment horizontal="right" vertical="center" wrapText="1"/>
      <protection locked="0"/>
    </xf>
    <xf numFmtId="43" fontId="20" fillId="34" borderId="59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60" xfId="0" applyNumberFormat="1" applyFont="1" applyFill="1" applyBorder="1" applyAlignment="1" applyProtection="1">
      <alignment horizontal="center" vertical="center" wrapText="1"/>
      <protection locked="0"/>
    </xf>
    <xf numFmtId="49" fontId="55" fillId="34" borderId="61" xfId="0" applyNumberFormat="1" applyFont="1" applyFill="1" applyBorder="1" applyAlignment="1" applyProtection="1">
      <alignment horizontal="center" vertical="center" wrapText="1"/>
      <protection locked="0"/>
    </xf>
    <xf numFmtId="43" fontId="19" fillId="34" borderId="61" xfId="0" applyNumberFormat="1" applyFont="1" applyFill="1" applyBorder="1" applyAlignment="1" applyProtection="1">
      <alignment horizontal="right" vertical="center" wrapText="1"/>
      <protection locked="0"/>
    </xf>
    <xf numFmtId="43" fontId="19" fillId="34" borderId="61" xfId="0" applyNumberFormat="1" applyFont="1" applyFill="1" applyBorder="1" applyAlignment="1" applyProtection="1">
      <alignment horizontal="right" vertical="center" wrapText="1"/>
      <protection locked="0"/>
    </xf>
    <xf numFmtId="43" fontId="55" fillId="34" borderId="61" xfId="0" applyNumberFormat="1" applyFont="1" applyFill="1" applyBorder="1" applyAlignment="1" applyProtection="1">
      <alignment horizontal="right" vertical="center" wrapText="1"/>
      <protection locked="0"/>
    </xf>
    <xf numFmtId="0" fontId="51" fillId="33" borderId="0" xfId="50" applyFont="1" applyFill="1" applyAlignment="1">
      <alignment horizontal="center" vertical="center" wrapText="1"/>
      <protection/>
    </xf>
    <xf numFmtId="0" fontId="27" fillId="33" borderId="0" xfId="50" applyFont="1" applyFill="1" applyAlignment="1">
      <alignment vertical="center" wrapText="1"/>
      <protection/>
    </xf>
    <xf numFmtId="0" fontId="57" fillId="33" borderId="11" xfId="50" applyFont="1" applyFill="1" applyBorder="1" applyAlignment="1">
      <alignment horizontal="center" vertical="center"/>
      <protection/>
    </xf>
    <xf numFmtId="0" fontId="13" fillId="33" borderId="11" xfId="50" applyFont="1" applyFill="1" applyBorder="1" applyAlignment="1">
      <alignment horizontal="center" vertical="center"/>
      <protection/>
    </xf>
    <xf numFmtId="0" fontId="13" fillId="33" borderId="11" xfId="50" applyFont="1" applyFill="1" applyBorder="1" applyAlignment="1">
      <alignment horizontal="center" vertical="center" wrapText="1"/>
      <protection/>
    </xf>
    <xf numFmtId="0" fontId="54" fillId="33" borderId="11" xfId="50" applyFont="1" applyFill="1" applyBorder="1" applyAlignment="1">
      <alignment horizontal="center" vertical="center"/>
      <protection/>
    </xf>
    <xf numFmtId="0" fontId="28" fillId="33" borderId="11" xfId="50" applyFont="1" applyFill="1" applyBorder="1" applyAlignment="1">
      <alignment horizontal="center" vertical="center"/>
      <protection/>
    </xf>
    <xf numFmtId="0" fontId="27" fillId="33" borderId="11" xfId="50" applyFont="1" applyFill="1" applyBorder="1" applyAlignment="1">
      <alignment horizontal="center" vertical="center"/>
      <protection/>
    </xf>
    <xf numFmtId="173" fontId="58" fillId="33" borderId="11" xfId="50" applyNumberFormat="1" applyFont="1" applyFill="1" applyBorder="1" applyAlignment="1">
      <alignment horizontal="center" vertical="center"/>
      <protection/>
    </xf>
    <xf numFmtId="173" fontId="58" fillId="33" borderId="11" xfId="50" applyNumberFormat="1" applyFont="1" applyFill="1" applyBorder="1" applyAlignment="1">
      <alignment horizontal="center" vertical="center" wrapText="1"/>
      <protection/>
    </xf>
    <xf numFmtId="0" fontId="26" fillId="33" borderId="11" xfId="50" applyFont="1" applyFill="1" applyBorder="1" applyAlignment="1">
      <alignment horizontal="center" vertical="center"/>
      <protection/>
    </xf>
    <xf numFmtId="0" fontId="26" fillId="33" borderId="11" xfId="50" applyFont="1" applyFill="1" applyBorder="1" applyAlignment="1">
      <alignment vertical="center"/>
      <protection/>
    </xf>
    <xf numFmtId="173" fontId="26" fillId="33" borderId="11" xfId="50" applyNumberFormat="1" applyFont="1" applyFill="1" applyBorder="1" applyAlignment="1">
      <alignment horizontal="center" vertical="center"/>
      <protection/>
    </xf>
    <xf numFmtId="0" fontId="26" fillId="33" borderId="11" xfId="50" applyFont="1" applyFill="1" applyBorder="1" applyAlignment="1">
      <alignment vertical="center" wrapText="1"/>
      <protection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0" fontId="19" fillId="33" borderId="0" xfId="0" applyNumberFormat="1" applyFont="1" applyFill="1" applyBorder="1" applyAlignment="1" applyProtection="1">
      <alignment horizontal="left"/>
      <protection locked="0"/>
    </xf>
    <xf numFmtId="49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6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47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2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0" xfId="0" applyNumberFormat="1" applyFont="1" applyFill="1" applyBorder="1" applyAlignment="1" applyProtection="1">
      <alignment horizontal="center" vertical="center" wrapText="1"/>
      <protection locked="0"/>
    </xf>
    <xf numFmtId="43" fontId="19" fillId="34" borderId="51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14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22" xfId="0" applyNumberFormat="1" applyFont="1" applyFill="1" applyBorder="1" applyAlignment="1" applyProtection="1">
      <alignment horizontal="left" vertical="center"/>
      <protection locked="0"/>
    </xf>
    <xf numFmtId="43" fontId="19" fillId="34" borderId="26" xfId="0" applyNumberFormat="1" applyFont="1" applyFill="1" applyBorder="1" applyAlignment="1" applyProtection="1">
      <alignment horizontal="left" vertical="center"/>
      <protection locked="0"/>
    </xf>
    <xf numFmtId="43" fontId="19" fillId="34" borderId="15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59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14" xfId="0" applyNumberFormat="1" applyFont="1" applyFill="1" applyBorder="1" applyAlignment="1" applyProtection="1">
      <alignment horizontal="center" vertical="top" wrapText="1"/>
      <protection locked="0"/>
    </xf>
    <xf numFmtId="43" fontId="20" fillId="34" borderId="22" xfId="0" applyNumberFormat="1" applyFont="1" applyFill="1" applyBorder="1" applyAlignment="1" applyProtection="1">
      <alignment horizontal="left" vertical="center"/>
      <protection locked="0"/>
    </xf>
    <xf numFmtId="43" fontId="20" fillId="34" borderId="26" xfId="0" applyNumberFormat="1" applyFont="1" applyFill="1" applyBorder="1" applyAlignment="1" applyProtection="1">
      <alignment horizontal="left" vertical="center"/>
      <protection locked="0"/>
    </xf>
    <xf numFmtId="43" fontId="20" fillId="34" borderId="52" xfId="0" applyNumberFormat="1" applyFont="1" applyFill="1" applyBorder="1" applyAlignment="1" applyProtection="1">
      <alignment horizontal="left" vertical="center"/>
      <protection locked="0"/>
    </xf>
    <xf numFmtId="49" fontId="19" fillId="34" borderId="53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59" xfId="0" applyNumberFormat="1" applyFont="1" applyFill="1" applyBorder="1" applyAlignment="1" applyProtection="1">
      <alignment horizontal="left" vertical="center"/>
      <protection locked="0"/>
    </xf>
    <xf numFmtId="43" fontId="19" fillId="34" borderId="44" xfId="0" applyNumberFormat="1" applyFont="1" applyFill="1" applyBorder="1" applyAlignment="1" applyProtection="1">
      <alignment horizontal="left" vertical="center"/>
      <protection locked="0"/>
    </xf>
    <xf numFmtId="43" fontId="19" fillId="34" borderId="14" xfId="0" applyNumberFormat="1" applyFont="1" applyFill="1" applyBorder="1" applyAlignment="1" applyProtection="1">
      <alignment horizontal="right" vertical="center"/>
      <protection locked="0"/>
    </xf>
    <xf numFmtId="43" fontId="20" fillId="34" borderId="26" xfId="0" applyNumberFormat="1" applyFont="1" applyFill="1" applyBorder="1" applyAlignment="1" applyProtection="1">
      <alignment horizontal="right" vertical="center"/>
      <protection locked="0"/>
    </xf>
    <xf numFmtId="43" fontId="20" fillId="34" borderId="57" xfId="0" applyNumberFormat="1" applyFont="1" applyFill="1" applyBorder="1" applyAlignment="1" applyProtection="1">
      <alignment horizontal="right" vertical="center"/>
      <protection locked="0"/>
    </xf>
    <xf numFmtId="49" fontId="19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22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26" xfId="0" applyNumberFormat="1" applyFont="1" applyFill="1" applyBorder="1" applyAlignment="1" applyProtection="1">
      <alignment horizontal="center" vertical="top" wrapText="1"/>
      <protection locked="0"/>
    </xf>
    <xf numFmtId="43" fontId="20" fillId="34" borderId="11" xfId="0" applyNumberFormat="1" applyFont="1" applyFill="1" applyBorder="1" applyAlignment="1" applyProtection="1">
      <alignment horizontal="left" vertical="center"/>
      <protection locked="0"/>
    </xf>
    <xf numFmtId="43" fontId="20" fillId="34" borderId="29" xfId="0" applyNumberFormat="1" applyFont="1" applyFill="1" applyBorder="1" applyAlignment="1" applyProtection="1">
      <alignment horizontal="right" vertical="center"/>
      <protection locked="0"/>
    </xf>
    <xf numFmtId="43" fontId="20" fillId="34" borderId="14" xfId="0" applyNumberFormat="1" applyFont="1" applyFill="1" applyBorder="1" applyAlignment="1" applyProtection="1">
      <alignment horizontal="right" vertical="center"/>
      <protection locked="0"/>
    </xf>
    <xf numFmtId="43" fontId="20" fillId="34" borderId="12" xfId="0" applyNumberFormat="1" applyFont="1" applyFill="1" applyBorder="1" applyAlignment="1" applyProtection="1">
      <alignment horizontal="right" vertical="center"/>
      <protection locked="0"/>
    </xf>
    <xf numFmtId="43" fontId="19" fillId="34" borderId="53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59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10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23" xfId="0" applyNumberFormat="1" applyFont="1" applyFill="1" applyBorder="1" applyAlignment="1" applyProtection="1">
      <alignment horizontal="left" vertical="center"/>
      <protection locked="0"/>
    </xf>
    <xf numFmtId="43" fontId="19" fillId="34" borderId="54" xfId="0" applyNumberFormat="1" applyFont="1" applyFill="1" applyBorder="1" applyAlignment="1" applyProtection="1">
      <alignment horizontal="right" vertical="center"/>
      <protection locked="0"/>
    </xf>
    <xf numFmtId="43" fontId="20" fillId="33" borderId="15" xfId="0" applyNumberFormat="1" applyFont="1" applyFill="1" applyBorder="1" applyAlignment="1" applyProtection="1">
      <alignment horizontal="center" vertical="top" wrapText="1"/>
      <protection locked="0"/>
    </xf>
    <xf numFmtId="43" fontId="20" fillId="34" borderId="14" xfId="0" applyNumberFormat="1" applyFont="1" applyFill="1" applyBorder="1" applyAlignment="1" applyProtection="1">
      <alignment horizontal="left" vertical="center"/>
      <protection locked="0"/>
    </xf>
    <xf numFmtId="43" fontId="20" fillId="34" borderId="23" xfId="0" applyNumberFormat="1" applyFont="1" applyFill="1" applyBorder="1" applyAlignment="1" applyProtection="1">
      <alignment horizontal="right" vertical="center"/>
      <protection locked="0"/>
    </xf>
    <xf numFmtId="43" fontId="19" fillId="34" borderId="53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14" xfId="0" applyNumberFormat="1" applyFont="1" applyFill="1" applyBorder="1" applyAlignment="1" applyProtection="1">
      <alignment horizontal="left" vertical="center"/>
      <protection locked="0"/>
    </xf>
    <xf numFmtId="43" fontId="20" fillId="33" borderId="15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63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55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64" xfId="0" applyNumberFormat="1" applyFont="1" applyFill="1" applyBorder="1" applyAlignment="1" applyProtection="1">
      <alignment horizontal="center" vertical="top" wrapText="1"/>
      <protection locked="0"/>
    </xf>
    <xf numFmtId="49" fontId="19" fillId="34" borderId="55" xfId="0" applyNumberFormat="1" applyFont="1" applyFill="1" applyBorder="1" applyAlignment="1" applyProtection="1">
      <alignment horizontal="center" vertical="top" wrapText="1"/>
      <protection locked="0"/>
    </xf>
    <xf numFmtId="49" fontId="27" fillId="33" borderId="64" xfId="0" applyNumberFormat="1" applyFont="1" applyFill="1" applyBorder="1" applyAlignment="1" applyProtection="1">
      <alignment horizontal="center" vertical="top" wrapText="1"/>
      <protection locked="0"/>
    </xf>
    <xf numFmtId="49" fontId="27" fillId="33" borderId="65" xfId="0" applyNumberFormat="1" applyFont="1" applyFill="1" applyBorder="1" applyAlignment="1" applyProtection="1">
      <alignment horizontal="center" vertical="top" wrapText="1"/>
      <protection locked="0"/>
    </xf>
    <xf numFmtId="49" fontId="19" fillId="33" borderId="64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66" xfId="0" applyNumberFormat="1" applyFont="1" applyFill="1" applyBorder="1" applyAlignment="1" applyProtection="1">
      <alignment horizontal="center" vertical="top" wrapText="1"/>
      <protection locked="0"/>
    </xf>
    <xf numFmtId="43" fontId="19" fillId="34" borderId="59" xfId="0" applyNumberFormat="1" applyFont="1" applyFill="1" applyBorder="1" applyAlignment="1" applyProtection="1">
      <alignment horizontal="center" vertical="top" wrapText="1"/>
      <protection locked="0"/>
    </xf>
    <xf numFmtId="43" fontId="20" fillId="34" borderId="59" xfId="0" applyNumberFormat="1" applyFont="1" applyFill="1" applyBorder="1" applyAlignment="1" applyProtection="1">
      <alignment horizontal="left" vertical="center"/>
      <protection locked="0"/>
    </xf>
    <xf numFmtId="43" fontId="20" fillId="34" borderId="44" xfId="0" applyNumberFormat="1" applyFont="1" applyFill="1" applyBorder="1" applyAlignment="1" applyProtection="1">
      <alignment horizontal="left" vertical="center"/>
      <protection locked="0"/>
    </xf>
    <xf numFmtId="43" fontId="20" fillId="34" borderId="44" xfId="0" applyNumberFormat="1" applyFont="1" applyFill="1" applyBorder="1" applyAlignment="1" applyProtection="1">
      <alignment horizontal="right" vertical="center"/>
      <protection locked="0"/>
    </xf>
    <xf numFmtId="43" fontId="20" fillId="34" borderId="59" xfId="0" applyNumberFormat="1" applyFont="1" applyFill="1" applyBorder="1" applyAlignment="1" applyProtection="1">
      <alignment horizontal="right" vertical="center"/>
      <protection locked="0"/>
    </xf>
    <xf numFmtId="43" fontId="19" fillId="34" borderId="67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68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69" xfId="0" applyNumberFormat="1" applyFont="1" applyFill="1" applyBorder="1" applyAlignment="1" applyProtection="1">
      <alignment horizontal="center" vertical="center" wrapText="1"/>
      <protection locked="0"/>
    </xf>
    <xf numFmtId="43" fontId="19" fillId="34" borderId="61" xfId="0" applyNumberFormat="1" applyFont="1" applyFill="1" applyBorder="1" applyAlignment="1" applyProtection="1">
      <alignment horizontal="center" vertical="center" wrapText="1"/>
      <protection locked="0"/>
    </xf>
    <xf numFmtId="43" fontId="19" fillId="34" borderId="62" xfId="0" applyNumberFormat="1" applyFont="1" applyFill="1" applyBorder="1" applyAlignment="1" applyProtection="1">
      <alignment horizontal="left" vertical="center"/>
      <protection locked="0"/>
    </xf>
    <xf numFmtId="0" fontId="28" fillId="33" borderId="0" xfId="0" applyNumberFormat="1" applyFont="1" applyFill="1" applyBorder="1" applyAlignment="1" applyProtection="1">
      <alignment horizontal="center"/>
      <protection locked="0"/>
    </xf>
    <xf numFmtId="0" fontId="26" fillId="33" borderId="0" xfId="0" applyNumberFormat="1" applyFont="1" applyFill="1" applyBorder="1" applyAlignment="1" applyProtection="1">
      <alignment horizontal="right"/>
      <protection locked="0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7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49" fontId="2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57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1" xfId="51" applyNumberFormat="1" applyFont="1" applyFill="1" applyBorder="1" applyAlignment="1">
      <alignment horizontal="center" vertical="center"/>
      <protection/>
    </xf>
    <xf numFmtId="0" fontId="13" fillId="33" borderId="11" xfId="51" applyFont="1" applyFill="1" applyBorder="1" applyAlignment="1">
      <alignment vertical="center" wrapText="1"/>
      <protection/>
    </xf>
    <xf numFmtId="41" fontId="26" fillId="33" borderId="11" xfId="51" applyNumberFormat="1" applyFont="1" applyFill="1" applyBorder="1" applyAlignment="1">
      <alignment vertical="center" wrapText="1"/>
      <protection/>
    </xf>
    <xf numFmtId="0" fontId="13" fillId="33" borderId="11" xfId="51" applyFont="1" applyFill="1" applyBorder="1" applyAlignment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41" fontId="26" fillId="33" borderId="11" xfId="51" applyNumberFormat="1" applyFont="1" applyFill="1" applyBorder="1" applyAlignment="1">
      <alignment horizontal="center" vertical="center" wrapText="1"/>
      <protection/>
    </xf>
    <xf numFmtId="0" fontId="27" fillId="33" borderId="11" xfId="51" applyFont="1" applyFill="1" applyBorder="1" applyAlignment="1">
      <alignment horizontal="center" vertical="center" wrapText="1"/>
      <protection/>
    </xf>
    <xf numFmtId="43" fontId="1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1" xfId="51" applyFont="1" applyFill="1" applyBorder="1" applyAlignment="1">
      <alignment horizontal="center" vertical="center"/>
      <protection/>
    </xf>
    <xf numFmtId="3" fontId="13" fillId="33" borderId="11" xfId="51" applyNumberFormat="1" applyFont="1" applyFill="1" applyBorder="1" applyAlignment="1">
      <alignment horizontal="center" vertical="center" wrapText="1"/>
      <protection/>
    </xf>
    <xf numFmtId="0" fontId="13" fillId="33" borderId="11" xfId="51" applyFont="1" applyFill="1" applyBorder="1" applyAlignment="1">
      <alignment horizontal="left" vertical="center" wrapText="1"/>
      <protection/>
    </xf>
    <xf numFmtId="49" fontId="58" fillId="34" borderId="72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73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74" xfId="0" applyNumberFormat="1" applyFont="1" applyFill="1" applyBorder="1" applyAlignment="1" applyProtection="1">
      <alignment horizontal="center" vertical="center" wrapText="1"/>
      <protection locked="0"/>
    </xf>
    <xf numFmtId="43" fontId="58" fillId="34" borderId="34" xfId="0" applyNumberFormat="1" applyFont="1" applyFill="1" applyBorder="1" applyAlignment="1" applyProtection="1">
      <alignment horizontal="right" vertical="center" wrapText="1"/>
      <protection locked="0"/>
    </xf>
    <xf numFmtId="0" fontId="60" fillId="33" borderId="0" xfId="51" applyFont="1" applyFill="1" applyAlignment="1">
      <alignment horizontal="center" wrapText="1"/>
      <protection/>
    </xf>
    <xf numFmtId="0" fontId="16" fillId="33" borderId="0" xfId="51" applyFont="1" applyFill="1" applyBorder="1" applyAlignment="1">
      <alignment wrapText="1"/>
      <protection/>
    </xf>
    <xf numFmtId="0" fontId="13" fillId="33" borderId="0" xfId="51" applyFont="1" applyFill="1" applyBorder="1" applyAlignment="1">
      <alignment horizontal="right" wrapText="1"/>
      <protection/>
    </xf>
    <xf numFmtId="0" fontId="61" fillId="33" borderId="75" xfId="51" applyFont="1" applyFill="1" applyBorder="1" applyAlignment="1">
      <alignment horizontal="center" vertical="center" wrapText="1"/>
      <protection/>
    </xf>
    <xf numFmtId="0" fontId="61" fillId="33" borderId="20" xfId="51" applyFont="1" applyFill="1" applyBorder="1" applyAlignment="1">
      <alignment horizontal="center" vertical="center" wrapText="1"/>
      <protection/>
    </xf>
    <xf numFmtId="0" fontId="61" fillId="33" borderId="21" xfId="51" applyFont="1" applyFill="1" applyBorder="1" applyAlignment="1">
      <alignment horizontal="center" vertical="center" wrapText="1"/>
      <protection/>
    </xf>
    <xf numFmtId="0" fontId="62" fillId="33" borderId="71" xfId="51" applyFont="1" applyFill="1" applyBorder="1" applyAlignment="1">
      <alignment horizontal="center"/>
      <protection/>
    </xf>
    <xf numFmtId="0" fontId="62" fillId="33" borderId="11" xfId="51" applyFont="1" applyFill="1" applyBorder="1" applyAlignment="1">
      <alignment horizontal="center"/>
      <protection/>
    </xf>
    <xf numFmtId="0" fontId="62" fillId="33" borderId="11" xfId="51" applyFont="1" applyFill="1" applyBorder="1" applyAlignment="1">
      <alignment horizontal="center" vertical="center" wrapText="1"/>
      <protection/>
    </xf>
    <xf numFmtId="0" fontId="62" fillId="33" borderId="12" xfId="51" applyFont="1" applyFill="1" applyBorder="1" applyAlignment="1">
      <alignment horizontal="center"/>
      <protection/>
    </xf>
    <xf numFmtId="0" fontId="61" fillId="33" borderId="71" xfId="51" applyFont="1" applyFill="1" applyBorder="1" applyAlignment="1">
      <alignment horizontal="center"/>
      <protection/>
    </xf>
    <xf numFmtId="3" fontId="61" fillId="33" borderId="11" xfId="53" applyNumberFormat="1" applyFont="1" applyFill="1" applyBorder="1" applyAlignment="1">
      <alignment horizontal="center" wrapText="1"/>
      <protection/>
    </xf>
    <xf numFmtId="0" fontId="61" fillId="33" borderId="11" xfId="53" applyFont="1" applyFill="1" applyBorder="1" applyAlignment="1">
      <alignment horizontal="left" wrapText="1"/>
      <protection/>
    </xf>
    <xf numFmtId="175" fontId="61" fillId="33" borderId="11" xfId="51" applyNumberFormat="1" applyFont="1" applyFill="1" applyBorder="1" applyAlignment="1">
      <alignment horizontal="right" wrapText="1"/>
      <protection/>
    </xf>
    <xf numFmtId="174" fontId="61" fillId="33" borderId="11" xfId="53" applyNumberFormat="1" applyFont="1" applyFill="1" applyBorder="1" applyAlignment="1">
      <alignment horizontal="right" wrapText="1"/>
      <protection/>
    </xf>
    <xf numFmtId="43" fontId="61" fillId="33" borderId="11" xfId="51" applyNumberFormat="1" applyFont="1" applyFill="1" applyBorder="1" applyAlignment="1">
      <alignment horizontal="right" wrapText="1"/>
      <protection/>
    </xf>
    <xf numFmtId="174" fontId="61" fillId="33" borderId="11" xfId="53" applyNumberFormat="1" applyFont="1" applyFill="1" applyBorder="1" applyAlignment="1">
      <alignment horizontal="right" wrapText="1"/>
      <protection/>
    </xf>
    <xf numFmtId="43" fontId="61" fillId="33" borderId="11" xfId="51" applyNumberFormat="1" applyFont="1" applyFill="1" applyBorder="1" applyAlignment="1">
      <alignment horizontal="right" wrapText="1"/>
      <protection/>
    </xf>
    <xf numFmtId="173" fontId="61" fillId="33" borderId="12" xfId="51" applyNumberFormat="1" applyFont="1" applyFill="1" applyBorder="1" applyAlignment="1">
      <alignment horizontal="right" wrapText="1"/>
      <protection/>
    </xf>
    <xf numFmtId="167" fontId="61" fillId="33" borderId="11" xfId="53" applyNumberFormat="1" applyFont="1" applyFill="1" applyBorder="1" applyAlignment="1">
      <alignment horizontal="center" wrapText="1"/>
      <protection/>
    </xf>
    <xf numFmtId="1" fontId="61" fillId="33" borderId="11" xfId="53" applyNumberFormat="1" applyFont="1" applyFill="1" applyBorder="1" applyAlignment="1">
      <alignment horizontal="center" wrapText="1"/>
      <protection/>
    </xf>
    <xf numFmtId="175" fontId="61" fillId="33" borderId="12" xfId="51" applyNumberFormat="1" applyFont="1" applyFill="1" applyBorder="1" applyAlignment="1">
      <alignment horizontal="right" wrapText="1"/>
      <protection/>
    </xf>
    <xf numFmtId="174" fontId="61" fillId="33" borderId="12" xfId="51" applyNumberFormat="1" applyFont="1" applyFill="1" applyBorder="1" applyAlignment="1">
      <alignment horizontal="right" wrapText="1"/>
      <protection/>
    </xf>
    <xf numFmtId="0" fontId="63" fillId="33" borderId="76" xfId="51" applyFont="1" applyFill="1" applyBorder="1">
      <alignment/>
      <protection/>
    </xf>
    <xf numFmtId="0" fontId="64" fillId="33" borderId="34" xfId="51" applyFont="1" applyFill="1" applyBorder="1">
      <alignment/>
      <protection/>
    </xf>
    <xf numFmtId="0" fontId="63" fillId="33" borderId="34" xfId="51" applyFont="1" applyFill="1" applyBorder="1" applyAlignment="1">
      <alignment horizontal="center"/>
      <protection/>
    </xf>
    <xf numFmtId="43" fontId="63" fillId="33" borderId="34" xfId="51" applyNumberFormat="1" applyFont="1" applyFill="1" applyBorder="1" applyAlignment="1">
      <alignment horizontal="right" vertical="center" wrapText="1"/>
      <protection/>
    </xf>
    <xf numFmtId="43" fontId="63" fillId="33" borderId="34" xfId="51" applyNumberFormat="1" applyFont="1" applyFill="1" applyBorder="1" applyAlignment="1">
      <alignment horizontal="right" wrapText="1"/>
      <protection/>
    </xf>
    <xf numFmtId="43" fontId="63" fillId="33" borderId="35" xfId="51" applyNumberFormat="1" applyFont="1" applyFill="1" applyBorder="1" applyAlignment="1">
      <alignment horizontal="right" wrapText="1"/>
      <protection/>
    </xf>
    <xf numFmtId="0" fontId="18" fillId="33" borderId="0" xfId="0" applyNumberFormat="1" applyFont="1" applyFill="1" applyBorder="1" applyAlignment="1" applyProtection="1">
      <alignment horizontal="right"/>
      <protection locked="0"/>
    </xf>
    <xf numFmtId="49" fontId="13" fillId="34" borderId="75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77" xfId="0" applyNumberFormat="1" applyFont="1" applyFill="1" applyBorder="1" applyAlignment="1" applyProtection="1">
      <alignment horizontal="center" vertical="center" wrapText="1"/>
      <protection locked="0"/>
    </xf>
    <xf numFmtId="49" fontId="5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71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26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71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77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71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6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64" xfId="0" applyNumberFormat="1" applyFont="1" applyFill="1" applyBorder="1" applyAlignment="1" applyProtection="1">
      <alignment horizontal="center" vertical="top" wrapText="1"/>
      <protection locked="0"/>
    </xf>
    <xf numFmtId="43" fontId="26" fillId="34" borderId="77" xfId="0" applyNumberFormat="1" applyFont="1" applyFill="1" applyBorder="1" applyAlignment="1" applyProtection="1">
      <alignment horizontal="center" vertical="center" wrapText="1"/>
      <protection locked="0"/>
    </xf>
    <xf numFmtId="49" fontId="26" fillId="34" borderId="58" xfId="0" applyNumberFormat="1" applyFont="1" applyFill="1" applyBorder="1" applyAlignment="1" applyProtection="1">
      <alignment horizontal="left" vertical="center" wrapText="1"/>
      <protection locked="0"/>
    </xf>
    <xf numFmtId="49" fontId="58" fillId="34" borderId="49" xfId="0" applyNumberFormat="1" applyFont="1" applyFill="1" applyBorder="1" applyAlignment="1" applyProtection="1">
      <alignment horizontal="center" vertical="center" wrapText="1"/>
      <protection locked="0"/>
    </xf>
    <xf numFmtId="49" fontId="58" fillId="34" borderId="46" xfId="0" applyNumberFormat="1" applyFont="1" applyFill="1" applyBorder="1" applyAlignment="1" applyProtection="1">
      <alignment horizontal="center" vertical="center" wrapText="1"/>
      <protection locked="0"/>
    </xf>
    <xf numFmtId="43" fontId="58" fillId="34" borderId="46" xfId="0" applyNumberFormat="1" applyFont="1" applyFill="1" applyBorder="1" applyAlignment="1" applyProtection="1">
      <alignment horizontal="right" vertical="center" wrapText="1"/>
      <protection locked="0"/>
    </xf>
    <xf numFmtId="43" fontId="58" fillId="34" borderId="35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Normalny_1.2" xfId="52"/>
    <cellStyle name="Normalny_załączniki do projektu budżetu 2006_2" xfId="53"/>
    <cellStyle name="Obliczenia" xfId="54"/>
    <cellStyle name="Followed Hyperlink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2"/>
  <sheetViews>
    <sheetView showGridLines="0" tabSelected="1" workbookViewId="0" topLeftCell="A1">
      <selection activeCell="J12" sqref="J12"/>
    </sheetView>
  </sheetViews>
  <sheetFormatPr defaultColWidth="9.33203125" defaultRowHeight="12.75"/>
  <cols>
    <col min="1" max="1" width="7.66015625" style="1" customWidth="1"/>
    <col min="2" max="2" width="8.33203125" style="1" customWidth="1"/>
    <col min="3" max="3" width="6.33203125" style="1" customWidth="1"/>
    <col min="4" max="4" width="41.33203125" style="1" customWidth="1"/>
    <col min="5" max="5" width="17.16015625" style="2" customWidth="1"/>
    <col min="6" max="6" width="16.5" style="3" customWidth="1"/>
    <col min="7" max="7" width="11.5" style="4" customWidth="1"/>
  </cols>
  <sheetData>
    <row r="1" spans="1:7" ht="14.25" customHeight="1">
      <c r="A1" s="66" t="s">
        <v>398</v>
      </c>
      <c r="B1" s="67"/>
      <c r="C1" s="67"/>
      <c r="D1" s="67"/>
      <c r="E1" s="67"/>
      <c r="F1" s="67"/>
      <c r="G1" s="67"/>
    </row>
    <row r="2" spans="1:7" ht="13.5" customHeight="1">
      <c r="A2" s="67"/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1:7" ht="13.5" customHeight="1" thickBot="1">
      <c r="A4" s="68"/>
      <c r="B4" s="68"/>
      <c r="C4" s="69"/>
      <c r="D4" s="69"/>
      <c r="E4" s="39"/>
      <c r="F4" s="40"/>
      <c r="G4" s="41"/>
    </row>
    <row r="5" spans="1:7" ht="42.75" customHeight="1">
      <c r="A5" s="70" t="s">
        <v>0</v>
      </c>
      <c r="B5" s="71" t="s">
        <v>1</v>
      </c>
      <c r="C5" s="71" t="s">
        <v>2</v>
      </c>
      <c r="D5" s="72" t="s">
        <v>3</v>
      </c>
      <c r="E5" s="73" t="s">
        <v>126</v>
      </c>
      <c r="F5" s="74" t="s">
        <v>392</v>
      </c>
      <c r="G5" s="75" t="s">
        <v>122</v>
      </c>
    </row>
    <row r="6" spans="1:7" s="5" customFormat="1" ht="14.25" customHeight="1">
      <c r="A6" s="76" t="s">
        <v>4</v>
      </c>
      <c r="B6" s="77" t="s">
        <v>5</v>
      </c>
      <c r="C6" s="77" t="s">
        <v>6</v>
      </c>
      <c r="D6" s="78" t="s">
        <v>7</v>
      </c>
      <c r="E6" s="79">
        <v>5</v>
      </c>
      <c r="F6" s="80">
        <v>6</v>
      </c>
      <c r="G6" s="81">
        <v>7</v>
      </c>
    </row>
    <row r="7" spans="1:7" ht="13.5" customHeight="1">
      <c r="A7" s="82" t="s">
        <v>8</v>
      </c>
      <c r="B7" s="83"/>
      <c r="C7" s="83"/>
      <c r="D7" s="84"/>
      <c r="E7" s="85"/>
      <c r="F7" s="86"/>
      <c r="G7" s="87"/>
    </row>
    <row r="8" spans="1:7" ht="22.5" customHeight="1">
      <c r="A8" s="52" t="s">
        <v>9</v>
      </c>
      <c r="B8" s="53"/>
      <c r="C8" s="53"/>
      <c r="D8" s="88" t="s">
        <v>10</v>
      </c>
      <c r="E8" s="85">
        <f>SUM(E10)</f>
        <v>6000</v>
      </c>
      <c r="F8" s="85">
        <f>SUM(F10)</f>
        <v>6000</v>
      </c>
      <c r="G8" s="89">
        <f>SUM(F8/E8)*100</f>
        <v>100</v>
      </c>
    </row>
    <row r="9" spans="1:7" ht="43.5" customHeight="1">
      <c r="A9" s="52"/>
      <c r="B9" s="53"/>
      <c r="C9" s="53"/>
      <c r="D9" s="88" t="s">
        <v>11</v>
      </c>
      <c r="E9" s="85">
        <v>0</v>
      </c>
      <c r="F9" s="85">
        <v>0</v>
      </c>
      <c r="G9" s="89">
        <v>0</v>
      </c>
    </row>
    <row r="10" spans="1:7" ht="32.25" customHeight="1">
      <c r="A10" s="52"/>
      <c r="B10" s="53" t="s">
        <v>12</v>
      </c>
      <c r="C10" s="53"/>
      <c r="D10" s="88" t="s">
        <v>13</v>
      </c>
      <c r="E10" s="85">
        <v>6000</v>
      </c>
      <c r="F10" s="90">
        <v>6000</v>
      </c>
      <c r="G10" s="89">
        <f>SUM(F10/E10)*100</f>
        <v>100</v>
      </c>
    </row>
    <row r="11" spans="1:7" ht="44.25" customHeight="1">
      <c r="A11" s="52"/>
      <c r="B11" s="53"/>
      <c r="C11" s="53"/>
      <c r="D11" s="88" t="s">
        <v>11</v>
      </c>
      <c r="E11" s="85">
        <v>0</v>
      </c>
      <c r="F11" s="85">
        <v>0</v>
      </c>
      <c r="G11" s="89">
        <v>0</v>
      </c>
    </row>
    <row r="12" spans="1:7" ht="53.25" customHeight="1">
      <c r="A12" s="52"/>
      <c r="B12" s="53"/>
      <c r="C12" s="53" t="s">
        <v>14</v>
      </c>
      <c r="D12" s="88" t="s">
        <v>15</v>
      </c>
      <c r="E12" s="85">
        <v>6000</v>
      </c>
      <c r="F12" s="90">
        <v>6000</v>
      </c>
      <c r="G12" s="89">
        <f>SUM(F12/E12)*100</f>
        <v>100</v>
      </c>
    </row>
    <row r="13" spans="1:7" ht="13.5" customHeight="1">
      <c r="A13" s="52" t="s">
        <v>16</v>
      </c>
      <c r="B13" s="53"/>
      <c r="C13" s="53"/>
      <c r="D13" s="88" t="s">
        <v>17</v>
      </c>
      <c r="E13" s="85">
        <f aca="true" t="shared" si="0" ref="E13:F15">SUM(E15)</f>
        <v>227450</v>
      </c>
      <c r="F13" s="85">
        <f t="shared" si="0"/>
        <v>113724.9</v>
      </c>
      <c r="G13" s="89">
        <f>SUM(F13/E13)*100</f>
        <v>49.99995603429325</v>
      </c>
    </row>
    <row r="14" spans="1:7" ht="44.25" customHeight="1">
      <c r="A14" s="52"/>
      <c r="B14" s="53"/>
      <c r="C14" s="53"/>
      <c r="D14" s="88" t="s">
        <v>11</v>
      </c>
      <c r="E14" s="85">
        <f t="shared" si="0"/>
        <v>0</v>
      </c>
      <c r="F14" s="85">
        <f t="shared" si="0"/>
        <v>0</v>
      </c>
      <c r="G14" s="89">
        <v>0</v>
      </c>
    </row>
    <row r="15" spans="1:7" ht="13.5" customHeight="1">
      <c r="A15" s="52"/>
      <c r="B15" s="53" t="s">
        <v>18</v>
      </c>
      <c r="C15" s="53"/>
      <c r="D15" s="88" t="s">
        <v>19</v>
      </c>
      <c r="E15" s="85">
        <f t="shared" si="0"/>
        <v>227450</v>
      </c>
      <c r="F15" s="90">
        <f t="shared" si="0"/>
        <v>113724.9</v>
      </c>
      <c r="G15" s="89">
        <f>SUM(F15/E15)*100</f>
        <v>49.99995603429325</v>
      </c>
    </row>
    <row r="16" spans="1:7" ht="43.5" customHeight="1">
      <c r="A16" s="52"/>
      <c r="B16" s="53"/>
      <c r="C16" s="53"/>
      <c r="D16" s="88" t="s">
        <v>11</v>
      </c>
      <c r="E16" s="85">
        <v>0</v>
      </c>
      <c r="F16" s="85">
        <v>0</v>
      </c>
      <c r="G16" s="89">
        <v>0</v>
      </c>
    </row>
    <row r="17" spans="1:7" ht="60" customHeight="1">
      <c r="A17" s="52"/>
      <c r="B17" s="53"/>
      <c r="C17" s="53" t="s">
        <v>20</v>
      </c>
      <c r="D17" s="88" t="s">
        <v>21</v>
      </c>
      <c r="E17" s="85">
        <v>227450</v>
      </c>
      <c r="F17" s="90">
        <v>113724.9</v>
      </c>
      <c r="G17" s="89">
        <f>SUM(F17/E17)*100</f>
        <v>49.99995603429325</v>
      </c>
    </row>
    <row r="18" spans="1:7" ht="13.5" customHeight="1">
      <c r="A18" s="52" t="s">
        <v>22</v>
      </c>
      <c r="B18" s="53"/>
      <c r="C18" s="53"/>
      <c r="D18" s="88" t="s">
        <v>23</v>
      </c>
      <c r="E18" s="85">
        <f>SUM(E20+E29+E33)</f>
        <v>4860373</v>
      </c>
      <c r="F18" s="85">
        <f>SUM(F20+F29+F33)</f>
        <v>101334.40000000001</v>
      </c>
      <c r="G18" s="89">
        <f>SUM(F18/E18)*100</f>
        <v>2.084909944154492</v>
      </c>
    </row>
    <row r="19" spans="1:7" ht="42.75" customHeight="1">
      <c r="A19" s="52"/>
      <c r="B19" s="53"/>
      <c r="C19" s="53"/>
      <c r="D19" s="88" t="s">
        <v>11</v>
      </c>
      <c r="E19" s="85">
        <v>0</v>
      </c>
      <c r="F19" s="85">
        <v>0</v>
      </c>
      <c r="G19" s="91">
        <v>0</v>
      </c>
    </row>
    <row r="20" spans="1:7" ht="13.5" customHeight="1">
      <c r="A20" s="52"/>
      <c r="B20" s="53" t="s">
        <v>24</v>
      </c>
      <c r="C20" s="53"/>
      <c r="D20" s="88" t="s">
        <v>25</v>
      </c>
      <c r="E20" s="85">
        <f>SUM(E22:E28)</f>
        <v>1780339</v>
      </c>
      <c r="F20" s="85">
        <f>SUM(F22:F28)</f>
        <v>97732.21</v>
      </c>
      <c r="G20" s="89">
        <f>SUM(F20/E20)*100</f>
        <v>5.489528117959557</v>
      </c>
    </row>
    <row r="21" spans="1:7" ht="42.75" customHeight="1">
      <c r="A21" s="52"/>
      <c r="B21" s="53"/>
      <c r="C21" s="53"/>
      <c r="D21" s="88" t="s">
        <v>11</v>
      </c>
      <c r="E21" s="85">
        <v>0</v>
      </c>
      <c r="F21" s="85">
        <v>0</v>
      </c>
      <c r="G21" s="91">
        <v>0</v>
      </c>
    </row>
    <row r="22" spans="1:7" ht="42.75" customHeight="1">
      <c r="A22" s="52"/>
      <c r="B22" s="53"/>
      <c r="C22" s="53" t="s">
        <v>354</v>
      </c>
      <c r="D22" s="88" t="s">
        <v>355</v>
      </c>
      <c r="E22" s="90">
        <v>0</v>
      </c>
      <c r="F22" s="90">
        <v>40934.4</v>
      </c>
      <c r="G22" s="89">
        <v>0</v>
      </c>
    </row>
    <row r="23" spans="1:7" ht="68.25" customHeight="1">
      <c r="A23" s="52"/>
      <c r="B23" s="53"/>
      <c r="C23" s="53" t="s">
        <v>51</v>
      </c>
      <c r="D23" s="88" t="s">
        <v>52</v>
      </c>
      <c r="E23" s="90">
        <v>0</v>
      </c>
      <c r="F23" s="90">
        <v>1545.65</v>
      </c>
      <c r="G23" s="89">
        <v>0</v>
      </c>
    </row>
    <row r="24" spans="1:7" ht="24.75" customHeight="1">
      <c r="A24" s="52"/>
      <c r="B24" s="53"/>
      <c r="C24" s="53" t="s">
        <v>77</v>
      </c>
      <c r="D24" s="88" t="s">
        <v>78</v>
      </c>
      <c r="E24" s="90">
        <v>0</v>
      </c>
      <c r="F24" s="90">
        <v>4.53</v>
      </c>
      <c r="G24" s="89">
        <v>0</v>
      </c>
    </row>
    <row r="25" spans="1:7" ht="24.75" customHeight="1">
      <c r="A25" s="52"/>
      <c r="B25" s="53"/>
      <c r="C25" s="53" t="s">
        <v>337</v>
      </c>
      <c r="D25" s="88" t="s">
        <v>338</v>
      </c>
      <c r="E25" s="90">
        <v>0</v>
      </c>
      <c r="F25" s="90">
        <v>55135.12</v>
      </c>
      <c r="G25" s="89">
        <v>0</v>
      </c>
    </row>
    <row r="26" spans="1:7" ht="20.25" customHeight="1">
      <c r="A26" s="52"/>
      <c r="B26" s="53"/>
      <c r="C26" s="53" t="s">
        <v>26</v>
      </c>
      <c r="D26" s="88" t="s">
        <v>27</v>
      </c>
      <c r="E26" s="90">
        <v>0</v>
      </c>
      <c r="F26" s="90">
        <v>112.51</v>
      </c>
      <c r="G26" s="89">
        <v>0</v>
      </c>
    </row>
    <row r="27" spans="1:7" ht="30" customHeight="1">
      <c r="A27" s="52"/>
      <c r="B27" s="53"/>
      <c r="C27" s="53" t="s">
        <v>28</v>
      </c>
      <c r="D27" s="88" t="s">
        <v>29</v>
      </c>
      <c r="E27" s="90">
        <v>1185889</v>
      </c>
      <c r="F27" s="90">
        <v>0</v>
      </c>
      <c r="G27" s="89">
        <f>SUM(F27/E27)*100</f>
        <v>0</v>
      </c>
    </row>
    <row r="28" spans="1:7" ht="47.25" customHeight="1">
      <c r="A28" s="52"/>
      <c r="B28" s="53"/>
      <c r="C28" s="53" t="s">
        <v>30</v>
      </c>
      <c r="D28" s="88" t="s">
        <v>31</v>
      </c>
      <c r="E28" s="85">
        <v>594450</v>
      </c>
      <c r="F28" s="90">
        <v>0</v>
      </c>
      <c r="G28" s="89">
        <f>SUM(F28/E28)*100</f>
        <v>0</v>
      </c>
    </row>
    <row r="29" spans="1:7" ht="22.5" customHeight="1">
      <c r="A29" s="52"/>
      <c r="B29" s="53" t="s">
        <v>32</v>
      </c>
      <c r="C29" s="53"/>
      <c r="D29" s="88" t="s">
        <v>33</v>
      </c>
      <c r="E29" s="85">
        <f>SUM(E31:E32)</f>
        <v>3079484</v>
      </c>
      <c r="F29" s="85">
        <f>SUM(F31:F32)</f>
        <v>0</v>
      </c>
      <c r="G29" s="89">
        <v>0</v>
      </c>
    </row>
    <row r="30" spans="1:7" ht="43.5" customHeight="1">
      <c r="A30" s="52"/>
      <c r="B30" s="53"/>
      <c r="C30" s="53"/>
      <c r="D30" s="88" t="s">
        <v>11</v>
      </c>
      <c r="E30" s="85">
        <v>0</v>
      </c>
      <c r="F30" s="85">
        <v>0</v>
      </c>
      <c r="G30" s="91">
        <v>0</v>
      </c>
    </row>
    <row r="31" spans="1:7" ht="43.5" customHeight="1">
      <c r="A31" s="52"/>
      <c r="B31" s="53"/>
      <c r="C31" s="53" t="s">
        <v>28</v>
      </c>
      <c r="D31" s="88" t="s">
        <v>29</v>
      </c>
      <c r="E31" s="90">
        <v>3012854</v>
      </c>
      <c r="F31" s="90">
        <v>0</v>
      </c>
      <c r="G31" s="89">
        <f>SUM(F31/E31)*100</f>
        <v>0</v>
      </c>
    </row>
    <row r="32" spans="1:7" ht="52.5" customHeight="1">
      <c r="A32" s="52"/>
      <c r="B32" s="53"/>
      <c r="C32" s="53" t="s">
        <v>30</v>
      </c>
      <c r="D32" s="88" t="s">
        <v>31</v>
      </c>
      <c r="E32" s="85">
        <v>66630</v>
      </c>
      <c r="F32" s="85">
        <v>0</v>
      </c>
      <c r="G32" s="89">
        <v>0</v>
      </c>
    </row>
    <row r="33" spans="1:7" ht="21.75" customHeight="1">
      <c r="A33" s="52"/>
      <c r="B33" s="53" t="s">
        <v>302</v>
      </c>
      <c r="C33" s="53"/>
      <c r="D33" s="88" t="s">
        <v>61</v>
      </c>
      <c r="E33" s="85">
        <f>E38</f>
        <v>550</v>
      </c>
      <c r="F33" s="85">
        <f>SUM(F35:F38)</f>
        <v>3602.19</v>
      </c>
      <c r="G33" s="89">
        <f>SUM(F33/E33)*100</f>
        <v>654.9436363636364</v>
      </c>
    </row>
    <row r="34" spans="1:7" ht="45" customHeight="1">
      <c r="A34" s="52"/>
      <c r="B34" s="53"/>
      <c r="C34" s="53"/>
      <c r="D34" s="88" t="s">
        <v>11</v>
      </c>
      <c r="E34" s="85">
        <v>0</v>
      </c>
      <c r="F34" s="85">
        <v>0</v>
      </c>
      <c r="G34" s="91">
        <v>0</v>
      </c>
    </row>
    <row r="35" spans="1:7" ht="39.75" customHeight="1">
      <c r="A35" s="52"/>
      <c r="B35" s="53"/>
      <c r="C35" s="53" t="s">
        <v>335</v>
      </c>
      <c r="D35" s="88" t="s">
        <v>336</v>
      </c>
      <c r="E35" s="90">
        <v>0</v>
      </c>
      <c r="F35" s="90">
        <v>3024.15</v>
      </c>
      <c r="G35" s="89">
        <v>0</v>
      </c>
    </row>
    <row r="36" spans="1:7" ht="35.25" customHeight="1">
      <c r="A36" s="52"/>
      <c r="B36" s="53"/>
      <c r="C36" s="53" t="s">
        <v>352</v>
      </c>
      <c r="D36" s="88" t="s">
        <v>353</v>
      </c>
      <c r="E36" s="90">
        <v>0</v>
      </c>
      <c r="F36" s="90">
        <v>292.02</v>
      </c>
      <c r="G36" s="89">
        <v>0</v>
      </c>
    </row>
    <row r="37" spans="1:7" ht="18.75" customHeight="1">
      <c r="A37" s="52"/>
      <c r="B37" s="53"/>
      <c r="C37" s="53" t="s">
        <v>26</v>
      </c>
      <c r="D37" s="88" t="s">
        <v>27</v>
      </c>
      <c r="E37" s="85">
        <v>0</v>
      </c>
      <c r="F37" s="90">
        <v>11.02</v>
      </c>
      <c r="G37" s="89">
        <v>0</v>
      </c>
    </row>
    <row r="38" spans="1:7" ht="52.5" customHeight="1">
      <c r="A38" s="52"/>
      <c r="B38" s="53"/>
      <c r="C38" s="53" t="s">
        <v>14</v>
      </c>
      <c r="D38" s="88" t="s">
        <v>15</v>
      </c>
      <c r="E38" s="85">
        <v>550</v>
      </c>
      <c r="F38" s="85">
        <v>275</v>
      </c>
      <c r="G38" s="89">
        <f>SUM(F38/E38)*100</f>
        <v>50</v>
      </c>
    </row>
    <row r="39" spans="1:7" ht="18" customHeight="1">
      <c r="A39" s="52" t="s">
        <v>34</v>
      </c>
      <c r="B39" s="53"/>
      <c r="C39" s="53"/>
      <c r="D39" s="88" t="s">
        <v>35</v>
      </c>
      <c r="E39" s="85">
        <f>SUM(E41)</f>
        <v>176490</v>
      </c>
      <c r="F39" s="85">
        <f>SUM(F41)</f>
        <v>1225419.44</v>
      </c>
      <c r="G39" s="89">
        <f>SUM(F39/E39)*100</f>
        <v>694.3279732562752</v>
      </c>
    </row>
    <row r="40" spans="1:7" ht="52.5" customHeight="1">
      <c r="A40" s="52"/>
      <c r="B40" s="53"/>
      <c r="C40" s="53"/>
      <c r="D40" s="88" t="s">
        <v>11</v>
      </c>
      <c r="E40" s="85">
        <f>SUM(E42)</f>
        <v>0</v>
      </c>
      <c r="F40" s="85">
        <f>SUM(F42)</f>
        <v>0</v>
      </c>
      <c r="G40" s="89">
        <v>0</v>
      </c>
    </row>
    <row r="41" spans="1:7" ht="13.5" customHeight="1">
      <c r="A41" s="52"/>
      <c r="B41" s="53" t="s">
        <v>36</v>
      </c>
      <c r="C41" s="53"/>
      <c r="D41" s="88" t="s">
        <v>37</v>
      </c>
      <c r="E41" s="85">
        <f>SUM(E43:E48)</f>
        <v>176490</v>
      </c>
      <c r="F41" s="90">
        <f>SUM(F43:F48)</f>
        <v>1225419.44</v>
      </c>
      <c r="G41" s="89">
        <f>SUM(F41/E41)*100</f>
        <v>694.3279732562752</v>
      </c>
    </row>
    <row r="42" spans="1:7" ht="43.5" customHeight="1">
      <c r="A42" s="52"/>
      <c r="B42" s="53"/>
      <c r="C42" s="53"/>
      <c r="D42" s="88" t="s">
        <v>11</v>
      </c>
      <c r="E42" s="85">
        <v>0</v>
      </c>
      <c r="F42" s="85">
        <v>0</v>
      </c>
      <c r="G42" s="89">
        <v>0</v>
      </c>
    </row>
    <row r="43" spans="1:7" ht="39" customHeight="1">
      <c r="A43" s="52"/>
      <c r="B43" s="53"/>
      <c r="C43" s="53" t="s">
        <v>50</v>
      </c>
      <c r="D43" s="88" t="s">
        <v>303</v>
      </c>
      <c r="E43" s="85">
        <v>8490</v>
      </c>
      <c r="F43" s="85">
        <v>19745.69</v>
      </c>
      <c r="G43" s="89">
        <f>SUM(F43/E43)*100</f>
        <v>232.5758539458186</v>
      </c>
    </row>
    <row r="44" spans="1:7" ht="39" customHeight="1">
      <c r="A44" s="52"/>
      <c r="B44" s="53"/>
      <c r="C44" s="53" t="s">
        <v>356</v>
      </c>
      <c r="D44" s="88" t="s">
        <v>357</v>
      </c>
      <c r="E44" s="85">
        <v>0</v>
      </c>
      <c r="F44" s="90">
        <v>1890.54</v>
      </c>
      <c r="G44" s="89">
        <v>0</v>
      </c>
    </row>
    <row r="45" spans="1:7" ht="60" customHeight="1">
      <c r="A45" s="52"/>
      <c r="B45" s="53"/>
      <c r="C45" s="53" t="s">
        <v>51</v>
      </c>
      <c r="D45" s="88" t="s">
        <v>52</v>
      </c>
      <c r="E45" s="85">
        <v>0</v>
      </c>
      <c r="F45" s="85">
        <v>1059099.21</v>
      </c>
      <c r="G45" s="89">
        <v>0</v>
      </c>
    </row>
    <row r="46" spans="1:7" ht="24" customHeight="1">
      <c r="A46" s="52"/>
      <c r="B46" s="53"/>
      <c r="C46" s="53" t="s">
        <v>77</v>
      </c>
      <c r="D46" s="88" t="s">
        <v>78</v>
      </c>
      <c r="E46" s="85">
        <v>0</v>
      </c>
      <c r="F46" s="90">
        <v>7473.7</v>
      </c>
      <c r="G46" s="89">
        <v>0</v>
      </c>
    </row>
    <row r="47" spans="1:8" ht="46.5" customHeight="1">
      <c r="A47" s="52"/>
      <c r="B47" s="53"/>
      <c r="C47" s="53" t="s">
        <v>14</v>
      </c>
      <c r="D47" s="88" t="s">
        <v>15</v>
      </c>
      <c r="E47" s="85">
        <v>58000</v>
      </c>
      <c r="F47" s="90">
        <v>29000</v>
      </c>
      <c r="G47" s="89">
        <f>SUM(F47/E47)*100</f>
        <v>50</v>
      </c>
      <c r="H47" s="50"/>
    </row>
    <row r="48" spans="1:7" ht="47.25" customHeight="1">
      <c r="A48" s="52"/>
      <c r="B48" s="53"/>
      <c r="C48" s="53" t="s">
        <v>107</v>
      </c>
      <c r="D48" s="88" t="s">
        <v>108</v>
      </c>
      <c r="E48" s="85">
        <v>110000</v>
      </c>
      <c r="F48" s="90">
        <v>108210.3</v>
      </c>
      <c r="G48" s="89">
        <f>SUM(F48/E48)*100</f>
        <v>98.373</v>
      </c>
    </row>
    <row r="49" spans="1:7" ht="13.5" customHeight="1">
      <c r="A49" s="52" t="s">
        <v>38</v>
      </c>
      <c r="B49" s="53"/>
      <c r="C49" s="53"/>
      <c r="D49" s="88" t="s">
        <v>39</v>
      </c>
      <c r="E49" s="85">
        <f>SUM(E51+E56)</f>
        <v>802000</v>
      </c>
      <c r="F49" s="85">
        <f>SUM(F51+F56)</f>
        <v>452336.62</v>
      </c>
      <c r="G49" s="89">
        <f>SUM(F49/E49)*100</f>
        <v>56.40107481296758</v>
      </c>
    </row>
    <row r="50" spans="1:7" ht="42" customHeight="1">
      <c r="A50" s="52"/>
      <c r="B50" s="53"/>
      <c r="C50" s="53"/>
      <c r="D50" s="88" t="s">
        <v>11</v>
      </c>
      <c r="E50" s="85">
        <v>0</v>
      </c>
      <c r="F50" s="85">
        <v>0</v>
      </c>
      <c r="G50" s="89">
        <v>0</v>
      </c>
    </row>
    <row r="51" spans="1:7" ht="21.75" customHeight="1">
      <c r="A51" s="52"/>
      <c r="B51" s="53" t="s">
        <v>185</v>
      </c>
      <c r="C51" s="53"/>
      <c r="D51" s="88" t="s">
        <v>304</v>
      </c>
      <c r="E51" s="85">
        <f>SUM(E53:E55)</f>
        <v>525000</v>
      </c>
      <c r="F51" s="90">
        <f>SUM(F53:F55)</f>
        <v>303136.62</v>
      </c>
      <c r="G51" s="89">
        <f>SUM(F51/E51)*100</f>
        <v>57.740308571428564</v>
      </c>
    </row>
    <row r="52" spans="1:7" ht="42" customHeight="1">
      <c r="A52" s="52"/>
      <c r="B52" s="53"/>
      <c r="C52" s="53"/>
      <c r="D52" s="88" t="s">
        <v>11</v>
      </c>
      <c r="E52" s="85">
        <v>0</v>
      </c>
      <c r="F52" s="85">
        <v>0</v>
      </c>
      <c r="G52" s="91">
        <v>0</v>
      </c>
    </row>
    <row r="53" spans="1:7" ht="15" customHeight="1">
      <c r="A53" s="52"/>
      <c r="B53" s="53"/>
      <c r="C53" s="53" t="s">
        <v>40</v>
      </c>
      <c r="D53" s="88" t="s">
        <v>41</v>
      </c>
      <c r="E53" s="85">
        <v>350000</v>
      </c>
      <c r="F53" s="90">
        <v>186451.89</v>
      </c>
      <c r="G53" s="89">
        <f>SUM(F53/E53)*100</f>
        <v>53.27196857142857</v>
      </c>
    </row>
    <row r="54" spans="1:7" ht="15" customHeight="1">
      <c r="A54" s="52"/>
      <c r="B54" s="53"/>
      <c r="C54" s="53" t="s">
        <v>77</v>
      </c>
      <c r="D54" s="88" t="s">
        <v>78</v>
      </c>
      <c r="E54" s="85">
        <v>0</v>
      </c>
      <c r="F54" s="90">
        <v>18.73</v>
      </c>
      <c r="G54" s="89">
        <v>0</v>
      </c>
    </row>
    <row r="55" spans="1:7" ht="50.25" customHeight="1">
      <c r="A55" s="52"/>
      <c r="B55" s="53"/>
      <c r="C55" s="53" t="s">
        <v>14</v>
      </c>
      <c r="D55" s="88" t="s">
        <v>15</v>
      </c>
      <c r="E55" s="85">
        <v>175000</v>
      </c>
      <c r="F55" s="90">
        <v>116666</v>
      </c>
      <c r="G55" s="89">
        <f>SUM(F55/E55)*100</f>
        <v>66.6662857142857</v>
      </c>
    </row>
    <row r="56" spans="1:7" ht="13.5" customHeight="1">
      <c r="A56" s="52"/>
      <c r="B56" s="53" t="s">
        <v>42</v>
      </c>
      <c r="C56" s="53"/>
      <c r="D56" s="88" t="s">
        <v>43</v>
      </c>
      <c r="E56" s="85">
        <f>SUM(E58)</f>
        <v>277000</v>
      </c>
      <c r="F56" s="90">
        <f>SUM(F58)</f>
        <v>149200</v>
      </c>
      <c r="G56" s="89">
        <f>SUM(F56/E56)*100</f>
        <v>53.86281588447653</v>
      </c>
    </row>
    <row r="57" spans="1:7" ht="54" customHeight="1">
      <c r="A57" s="52"/>
      <c r="B57" s="53"/>
      <c r="C57" s="53"/>
      <c r="D57" s="88" t="s">
        <v>11</v>
      </c>
      <c r="E57" s="85">
        <v>0</v>
      </c>
      <c r="F57" s="85">
        <v>0</v>
      </c>
      <c r="G57" s="91">
        <v>0</v>
      </c>
    </row>
    <row r="58" spans="1:7" ht="50.25" customHeight="1">
      <c r="A58" s="52"/>
      <c r="B58" s="53"/>
      <c r="C58" s="53" t="s">
        <v>14</v>
      </c>
      <c r="D58" s="88" t="s">
        <v>15</v>
      </c>
      <c r="E58" s="85">
        <v>277000</v>
      </c>
      <c r="F58" s="90">
        <v>149200</v>
      </c>
      <c r="G58" s="89">
        <f>SUM(F58/E58)*100</f>
        <v>53.86281588447653</v>
      </c>
    </row>
    <row r="59" spans="1:7" ht="13.5" customHeight="1">
      <c r="A59" s="52" t="s">
        <v>44</v>
      </c>
      <c r="B59" s="53"/>
      <c r="C59" s="53"/>
      <c r="D59" s="88" t="s">
        <v>45</v>
      </c>
      <c r="E59" s="85">
        <f>SUM(E61+E69)</f>
        <v>315247</v>
      </c>
      <c r="F59" s="85">
        <f>SUM(F61+F69)</f>
        <v>171782.78999999998</v>
      </c>
      <c r="G59" s="89">
        <f>SUM(F59/E59)*100</f>
        <v>54.49149079927802</v>
      </c>
    </row>
    <row r="60" spans="1:7" ht="54" customHeight="1">
      <c r="A60" s="52"/>
      <c r="B60" s="53"/>
      <c r="C60" s="53"/>
      <c r="D60" s="88" t="s">
        <v>11</v>
      </c>
      <c r="E60" s="85">
        <f>(E76)</f>
        <v>0</v>
      </c>
      <c r="F60" s="85">
        <f>(F76)</f>
        <v>0</v>
      </c>
      <c r="G60" s="89">
        <v>0</v>
      </c>
    </row>
    <row r="61" spans="1:7" ht="13.5" customHeight="1">
      <c r="A61" s="52"/>
      <c r="B61" s="53" t="s">
        <v>46</v>
      </c>
      <c r="C61" s="53"/>
      <c r="D61" s="88" t="s">
        <v>47</v>
      </c>
      <c r="E61" s="85">
        <f>SUM(E63:E68)</f>
        <v>291885</v>
      </c>
      <c r="F61" s="85">
        <f>SUM(F63:F68)</f>
        <v>149972.43</v>
      </c>
      <c r="G61" s="89">
        <f>SUM(F61/E61)*100</f>
        <v>51.38065676550696</v>
      </c>
    </row>
    <row r="62" spans="1:7" ht="42.75" customHeight="1">
      <c r="A62" s="52"/>
      <c r="B62" s="53"/>
      <c r="C62" s="53"/>
      <c r="D62" s="88" t="s">
        <v>11</v>
      </c>
      <c r="E62" s="85">
        <v>0</v>
      </c>
      <c r="F62" s="85">
        <v>0</v>
      </c>
      <c r="G62" s="91">
        <v>0</v>
      </c>
    </row>
    <row r="63" spans="1:7" ht="25.5" customHeight="1">
      <c r="A63" s="52"/>
      <c r="B63" s="53"/>
      <c r="C63" s="53" t="s">
        <v>123</v>
      </c>
      <c r="D63" s="88" t="s">
        <v>305</v>
      </c>
      <c r="E63" s="85">
        <v>500</v>
      </c>
      <c r="F63" s="90">
        <v>0</v>
      </c>
      <c r="G63" s="91">
        <f>SUM(F63/E63)*100</f>
        <v>0</v>
      </c>
    </row>
    <row r="64" spans="1:7" ht="15" customHeight="1">
      <c r="A64" s="52"/>
      <c r="B64" s="53"/>
      <c r="C64" s="53" t="s">
        <v>40</v>
      </c>
      <c r="D64" s="88" t="s">
        <v>41</v>
      </c>
      <c r="E64" s="85">
        <v>700</v>
      </c>
      <c r="F64" s="90">
        <v>490</v>
      </c>
      <c r="G64" s="89">
        <f>SUM(F64/E64)*100</f>
        <v>70</v>
      </c>
    </row>
    <row r="65" spans="1:7" ht="65.25" customHeight="1">
      <c r="A65" s="52"/>
      <c r="B65" s="53"/>
      <c r="C65" s="53" t="s">
        <v>51</v>
      </c>
      <c r="D65" s="88" t="s">
        <v>52</v>
      </c>
      <c r="E65" s="85">
        <v>200000</v>
      </c>
      <c r="F65" s="90">
        <v>107356.6</v>
      </c>
      <c r="G65" s="89">
        <f>SUM(F65/E65)*100</f>
        <v>53.6783</v>
      </c>
    </row>
    <row r="66" spans="1:7" ht="21" customHeight="1">
      <c r="A66" s="52"/>
      <c r="B66" s="53"/>
      <c r="C66" s="53" t="s">
        <v>77</v>
      </c>
      <c r="D66" s="88" t="s">
        <v>78</v>
      </c>
      <c r="E66" s="85">
        <v>0</v>
      </c>
      <c r="F66" s="90">
        <v>25.29</v>
      </c>
      <c r="G66" s="91">
        <v>0</v>
      </c>
    </row>
    <row r="67" spans="1:7" ht="15" customHeight="1">
      <c r="A67" s="52"/>
      <c r="B67" s="53"/>
      <c r="C67" s="53" t="s">
        <v>26</v>
      </c>
      <c r="D67" s="88" t="s">
        <v>27</v>
      </c>
      <c r="E67" s="85">
        <v>89485</v>
      </c>
      <c r="F67" s="90">
        <v>40900.54</v>
      </c>
      <c r="G67" s="89">
        <f>SUM(F67/E67)*100</f>
        <v>45.70658769626195</v>
      </c>
    </row>
    <row r="68" spans="1:7" ht="51" customHeight="1">
      <c r="A68" s="52"/>
      <c r="B68" s="53"/>
      <c r="C68" s="53" t="s">
        <v>20</v>
      </c>
      <c r="D68" s="88" t="s">
        <v>21</v>
      </c>
      <c r="E68" s="85">
        <v>1200</v>
      </c>
      <c r="F68" s="90">
        <v>1200</v>
      </c>
      <c r="G68" s="89">
        <f>SUM(F68/E68)*100</f>
        <v>100</v>
      </c>
    </row>
    <row r="69" spans="1:7" ht="13.5" customHeight="1">
      <c r="A69" s="52"/>
      <c r="B69" s="53" t="s">
        <v>53</v>
      </c>
      <c r="C69" s="53"/>
      <c r="D69" s="88" t="s">
        <v>54</v>
      </c>
      <c r="E69" s="85">
        <f>SUM(E71:E72)</f>
        <v>23362</v>
      </c>
      <c r="F69" s="85">
        <f>SUM(F71:F72)</f>
        <v>21810.36</v>
      </c>
      <c r="G69" s="89">
        <f>SUM(F69/E69)*100</f>
        <v>93.35827412036642</v>
      </c>
    </row>
    <row r="70" spans="1:7" ht="42.75" customHeight="1">
      <c r="A70" s="52"/>
      <c r="B70" s="53"/>
      <c r="C70" s="53"/>
      <c r="D70" s="88" t="s">
        <v>11</v>
      </c>
      <c r="E70" s="85">
        <v>0</v>
      </c>
      <c r="F70" s="85">
        <v>0</v>
      </c>
      <c r="G70" s="91">
        <v>0</v>
      </c>
    </row>
    <row r="71" spans="1:7" ht="49.5" customHeight="1">
      <c r="A71" s="52"/>
      <c r="B71" s="53"/>
      <c r="C71" s="53" t="s">
        <v>14</v>
      </c>
      <c r="D71" s="88" t="s">
        <v>15</v>
      </c>
      <c r="E71" s="85">
        <v>19262</v>
      </c>
      <c r="F71" s="90">
        <v>17711.15</v>
      </c>
      <c r="G71" s="89">
        <f aca="true" t="shared" si="1" ref="G71:G78">SUM(F71/E71)*100</f>
        <v>91.94865538365696</v>
      </c>
    </row>
    <row r="72" spans="1:7" ht="43.5" customHeight="1">
      <c r="A72" s="52"/>
      <c r="B72" s="53"/>
      <c r="C72" s="53" t="s">
        <v>55</v>
      </c>
      <c r="D72" s="88" t="s">
        <v>56</v>
      </c>
      <c r="E72" s="85">
        <v>4100</v>
      </c>
      <c r="F72" s="90">
        <v>4099.21</v>
      </c>
      <c r="G72" s="89">
        <f t="shared" si="1"/>
        <v>99.98073170731708</v>
      </c>
    </row>
    <row r="73" spans="1:7" ht="24.75" customHeight="1">
      <c r="A73" s="52" t="s">
        <v>395</v>
      </c>
      <c r="B73" s="53"/>
      <c r="C73" s="53"/>
      <c r="D73" s="88" t="s">
        <v>401</v>
      </c>
      <c r="E73" s="85">
        <f>SUM(E75)</f>
        <v>26813</v>
      </c>
      <c r="F73" s="85">
        <f>SUM(F75)</f>
        <v>26813</v>
      </c>
      <c r="G73" s="89">
        <f>SUM(F73/E73)*100</f>
        <v>100</v>
      </c>
    </row>
    <row r="74" spans="1:7" ht="43.5" customHeight="1">
      <c r="A74" s="52"/>
      <c r="B74" s="53"/>
      <c r="C74" s="53"/>
      <c r="D74" s="88" t="s">
        <v>11</v>
      </c>
      <c r="E74" s="85">
        <f>(E76)</f>
        <v>0</v>
      </c>
      <c r="F74" s="85">
        <f>(F76)</f>
        <v>0</v>
      </c>
      <c r="G74" s="89">
        <v>0</v>
      </c>
    </row>
    <row r="75" spans="1:7" ht="25.5" customHeight="1">
      <c r="A75" s="52"/>
      <c r="B75" s="53" t="s">
        <v>396</v>
      </c>
      <c r="C75" s="53"/>
      <c r="D75" s="88" t="s">
        <v>61</v>
      </c>
      <c r="E75" s="85">
        <f>SUM(E77)</f>
        <v>26813</v>
      </c>
      <c r="F75" s="85">
        <f>SUM(F77)</f>
        <v>26813</v>
      </c>
      <c r="G75" s="89">
        <f t="shared" si="1"/>
        <v>100</v>
      </c>
    </row>
    <row r="76" spans="1:7" ht="43.5" customHeight="1">
      <c r="A76" s="52"/>
      <c r="B76" s="53"/>
      <c r="C76" s="53"/>
      <c r="D76" s="88" t="s">
        <v>11</v>
      </c>
      <c r="E76" s="85">
        <v>0</v>
      </c>
      <c r="F76" s="85">
        <v>0</v>
      </c>
      <c r="G76" s="89">
        <v>0</v>
      </c>
    </row>
    <row r="77" spans="1:7" ht="57" customHeight="1">
      <c r="A77" s="52"/>
      <c r="B77" s="53"/>
      <c r="C77" s="53" t="s">
        <v>14</v>
      </c>
      <c r="D77" s="88" t="s">
        <v>15</v>
      </c>
      <c r="E77" s="85">
        <v>26813</v>
      </c>
      <c r="F77" s="90">
        <v>26813</v>
      </c>
      <c r="G77" s="89">
        <f>SUM(F77/E77)*100</f>
        <v>100</v>
      </c>
    </row>
    <row r="78" spans="1:7" ht="23.25" customHeight="1">
      <c r="A78" s="52" t="s">
        <v>57</v>
      </c>
      <c r="B78" s="53"/>
      <c r="C78" s="53"/>
      <c r="D78" s="88" t="s">
        <v>58</v>
      </c>
      <c r="E78" s="85">
        <f>SUM(E80)</f>
        <v>3840071</v>
      </c>
      <c r="F78" s="85">
        <f>SUM(F80)</f>
        <v>2321049.64</v>
      </c>
      <c r="G78" s="89">
        <f t="shared" si="1"/>
        <v>60.442883477935695</v>
      </c>
    </row>
    <row r="79" spans="1:7" ht="42.75" customHeight="1">
      <c r="A79" s="52"/>
      <c r="B79" s="53"/>
      <c r="C79" s="53"/>
      <c r="D79" s="88" t="s">
        <v>11</v>
      </c>
      <c r="E79" s="85">
        <f>SUM(E81)</f>
        <v>0</v>
      </c>
      <c r="F79" s="85">
        <f>SUM(F81)</f>
        <v>0</v>
      </c>
      <c r="G79" s="89">
        <v>0</v>
      </c>
    </row>
    <row r="80" spans="1:7" ht="27" customHeight="1">
      <c r="A80" s="52"/>
      <c r="B80" s="53" t="s">
        <v>59</v>
      </c>
      <c r="C80" s="53"/>
      <c r="D80" s="88" t="s">
        <v>60</v>
      </c>
      <c r="E80" s="85">
        <f>SUM(E83)</f>
        <v>3840071</v>
      </c>
      <c r="F80" s="85">
        <f>SUM(F82:F83)</f>
        <v>2321049.64</v>
      </c>
      <c r="G80" s="89">
        <f>SUM(F80/E80)*100</f>
        <v>60.442883477935695</v>
      </c>
    </row>
    <row r="81" spans="1:7" ht="42.75" customHeight="1">
      <c r="A81" s="52"/>
      <c r="B81" s="53"/>
      <c r="C81" s="53"/>
      <c r="D81" s="88" t="s">
        <v>11</v>
      </c>
      <c r="E81" s="85">
        <v>0</v>
      </c>
      <c r="F81" s="85">
        <v>0</v>
      </c>
      <c r="G81" s="91">
        <v>0</v>
      </c>
    </row>
    <row r="82" spans="1:7" ht="18.75" customHeight="1">
      <c r="A82" s="52"/>
      <c r="B82" s="53"/>
      <c r="C82" s="53" t="s">
        <v>77</v>
      </c>
      <c r="D82" s="88" t="s">
        <v>78</v>
      </c>
      <c r="E82" s="85">
        <v>0</v>
      </c>
      <c r="F82" s="90">
        <v>1020.64</v>
      </c>
      <c r="G82" s="91">
        <v>0</v>
      </c>
    </row>
    <row r="83" spans="1:7" ht="43.5" customHeight="1">
      <c r="A83" s="52"/>
      <c r="B83" s="53"/>
      <c r="C83" s="53" t="s">
        <v>14</v>
      </c>
      <c r="D83" s="88" t="s">
        <v>15</v>
      </c>
      <c r="E83" s="85">
        <v>3840071</v>
      </c>
      <c r="F83" s="90">
        <v>2320029</v>
      </c>
      <c r="G83" s="89">
        <f>SUM(F83/E83)*100</f>
        <v>60.41630480269766</v>
      </c>
    </row>
    <row r="84" spans="1:7" ht="27" customHeight="1">
      <c r="A84" s="52" t="s">
        <v>306</v>
      </c>
      <c r="B84" s="53"/>
      <c r="C84" s="53"/>
      <c r="D84" s="88" t="s">
        <v>307</v>
      </c>
      <c r="E84" s="85">
        <f>SUM(E86)</f>
        <v>125208</v>
      </c>
      <c r="F84" s="85">
        <f>SUM(F86)</f>
        <v>62604</v>
      </c>
      <c r="G84" s="89">
        <f>SUM(F84/E84)*100</f>
        <v>50</v>
      </c>
    </row>
    <row r="85" spans="1:7" ht="43.5" customHeight="1">
      <c r="A85" s="52"/>
      <c r="B85" s="53"/>
      <c r="C85" s="53"/>
      <c r="D85" s="88" t="s">
        <v>11</v>
      </c>
      <c r="E85" s="85">
        <v>0</v>
      </c>
      <c r="F85" s="85">
        <v>0</v>
      </c>
      <c r="G85" s="89">
        <v>0</v>
      </c>
    </row>
    <row r="86" spans="1:7" ht="27.75" customHeight="1">
      <c r="A86" s="52"/>
      <c r="B86" s="53" t="s">
        <v>308</v>
      </c>
      <c r="C86" s="53"/>
      <c r="D86" s="88" t="s">
        <v>309</v>
      </c>
      <c r="E86" s="85">
        <f>SUM(E88)</f>
        <v>125208</v>
      </c>
      <c r="F86" s="85">
        <f>SUM(F88)</f>
        <v>62604</v>
      </c>
      <c r="G86" s="89">
        <f>SUM(F86/E86)*100</f>
        <v>50</v>
      </c>
    </row>
    <row r="87" spans="1:7" ht="43.5" customHeight="1">
      <c r="A87" s="52"/>
      <c r="B87" s="53"/>
      <c r="C87" s="53"/>
      <c r="D87" s="88" t="s">
        <v>11</v>
      </c>
      <c r="E87" s="85">
        <v>0</v>
      </c>
      <c r="F87" s="85">
        <v>0</v>
      </c>
      <c r="G87" s="89">
        <v>0</v>
      </c>
    </row>
    <row r="88" spans="1:7" ht="43.5" customHeight="1">
      <c r="A88" s="52"/>
      <c r="B88" s="53"/>
      <c r="C88" s="53" t="s">
        <v>14</v>
      </c>
      <c r="D88" s="88" t="s">
        <v>15</v>
      </c>
      <c r="E88" s="85">
        <v>125208</v>
      </c>
      <c r="F88" s="90">
        <v>62604</v>
      </c>
      <c r="G88" s="89">
        <f>SUM(F88/E88)*100</f>
        <v>50</v>
      </c>
    </row>
    <row r="89" spans="1:7" ht="54" customHeight="1">
      <c r="A89" s="52" t="s">
        <v>62</v>
      </c>
      <c r="B89" s="53"/>
      <c r="C89" s="53"/>
      <c r="D89" s="88" t="s">
        <v>63</v>
      </c>
      <c r="E89" s="85">
        <f>SUM(E91+E98)</f>
        <v>8061887</v>
      </c>
      <c r="F89" s="85">
        <f>SUM(F91+F98)</f>
        <v>4140352.44</v>
      </c>
      <c r="G89" s="89">
        <f>SUM(F89/E89)*100</f>
        <v>51.35711329121829</v>
      </c>
    </row>
    <row r="90" spans="1:7" ht="44.25" customHeight="1">
      <c r="A90" s="52"/>
      <c r="B90" s="53"/>
      <c r="C90" s="53"/>
      <c r="D90" s="88" t="s">
        <v>11</v>
      </c>
      <c r="E90" s="85">
        <v>0</v>
      </c>
      <c r="F90" s="85">
        <v>0</v>
      </c>
      <c r="G90" s="91">
        <v>0</v>
      </c>
    </row>
    <row r="91" spans="1:7" ht="42.75" customHeight="1">
      <c r="A91" s="52"/>
      <c r="B91" s="53" t="s">
        <v>127</v>
      </c>
      <c r="C91" s="53"/>
      <c r="D91" s="88" t="s">
        <v>128</v>
      </c>
      <c r="E91" s="85">
        <f>SUM(E93:E97)</f>
        <v>1306273</v>
      </c>
      <c r="F91" s="85">
        <f>SUM(F93:F97)</f>
        <v>863756.09</v>
      </c>
      <c r="G91" s="89">
        <f>SUM(F91/E91)*100</f>
        <v>66.12370385057335</v>
      </c>
    </row>
    <row r="92" spans="1:7" ht="44.25" customHeight="1">
      <c r="A92" s="52"/>
      <c r="B92" s="53"/>
      <c r="C92" s="53"/>
      <c r="D92" s="88" t="s">
        <v>11</v>
      </c>
      <c r="E92" s="85">
        <v>0</v>
      </c>
      <c r="F92" s="85">
        <v>0</v>
      </c>
      <c r="G92" s="91">
        <v>0</v>
      </c>
    </row>
    <row r="93" spans="1:7" ht="26.25" customHeight="1">
      <c r="A93" s="52"/>
      <c r="B93" s="53"/>
      <c r="C93" s="53" t="s">
        <v>48</v>
      </c>
      <c r="D93" s="88" t="s">
        <v>49</v>
      </c>
      <c r="E93" s="85">
        <v>1081273</v>
      </c>
      <c r="F93" s="85">
        <v>600950.75</v>
      </c>
      <c r="G93" s="91">
        <f aca="true" t="shared" si="2" ref="G93:G98">SUM(F93/E93)*100</f>
        <v>55.57807787672493</v>
      </c>
    </row>
    <row r="94" spans="1:7" ht="36.75" customHeight="1">
      <c r="A94" s="52"/>
      <c r="B94" s="53"/>
      <c r="C94" s="53" t="s">
        <v>335</v>
      </c>
      <c r="D94" s="88" t="s">
        <v>336</v>
      </c>
      <c r="E94" s="85">
        <v>100000</v>
      </c>
      <c r="F94" s="85">
        <v>156375.26</v>
      </c>
      <c r="G94" s="91">
        <f t="shared" si="2"/>
        <v>156.37526000000003</v>
      </c>
    </row>
    <row r="95" spans="1:7" ht="27.75" customHeight="1">
      <c r="A95" s="52"/>
      <c r="B95" s="53"/>
      <c r="C95" s="53" t="s">
        <v>129</v>
      </c>
      <c r="D95" s="88" t="s">
        <v>130</v>
      </c>
      <c r="E95" s="85">
        <v>10000</v>
      </c>
      <c r="F95" s="85">
        <v>17357</v>
      </c>
      <c r="G95" s="91">
        <f t="shared" si="2"/>
        <v>173.57</v>
      </c>
    </row>
    <row r="96" spans="1:7" ht="27.75" customHeight="1">
      <c r="A96" s="52"/>
      <c r="B96" s="53"/>
      <c r="C96" s="53" t="s">
        <v>310</v>
      </c>
      <c r="D96" s="88" t="s">
        <v>311</v>
      </c>
      <c r="E96" s="85">
        <v>100000</v>
      </c>
      <c r="F96" s="85">
        <v>83335</v>
      </c>
      <c r="G96" s="91">
        <f t="shared" si="2"/>
        <v>83.33500000000001</v>
      </c>
    </row>
    <row r="97" spans="1:7" ht="27" customHeight="1">
      <c r="A97" s="52"/>
      <c r="B97" s="53"/>
      <c r="C97" s="53" t="s">
        <v>26</v>
      </c>
      <c r="D97" s="88" t="s">
        <v>27</v>
      </c>
      <c r="E97" s="85">
        <v>15000</v>
      </c>
      <c r="F97" s="85">
        <v>5738.08</v>
      </c>
      <c r="G97" s="91">
        <f t="shared" si="2"/>
        <v>38.25386666666667</v>
      </c>
    </row>
    <row r="98" spans="1:7" ht="24.75" customHeight="1">
      <c r="A98" s="52"/>
      <c r="B98" s="53" t="s">
        <v>65</v>
      </c>
      <c r="C98" s="53"/>
      <c r="D98" s="88" t="s">
        <v>297</v>
      </c>
      <c r="E98" s="85">
        <f>SUM(E100:E101)</f>
        <v>6755614</v>
      </c>
      <c r="F98" s="85">
        <f>SUM(F100:F101)</f>
        <v>3276596.35</v>
      </c>
      <c r="G98" s="89">
        <f t="shared" si="2"/>
        <v>48.50182899733466</v>
      </c>
    </row>
    <row r="99" spans="1:7" ht="44.25" customHeight="1">
      <c r="A99" s="52"/>
      <c r="B99" s="53"/>
      <c r="C99" s="53"/>
      <c r="D99" s="88" t="s">
        <v>11</v>
      </c>
      <c r="E99" s="85">
        <v>0</v>
      </c>
      <c r="F99" s="85">
        <v>0</v>
      </c>
      <c r="G99" s="91">
        <v>0</v>
      </c>
    </row>
    <row r="100" spans="1:7" ht="24" customHeight="1">
      <c r="A100" s="52"/>
      <c r="B100" s="53"/>
      <c r="C100" s="53" t="s">
        <v>66</v>
      </c>
      <c r="D100" s="88" t="s">
        <v>313</v>
      </c>
      <c r="E100" s="85">
        <v>6585614</v>
      </c>
      <c r="F100" s="90">
        <v>3175941</v>
      </c>
      <c r="G100" s="89">
        <f>SUM(F100/E100)*100</f>
        <v>48.22543501638572</v>
      </c>
    </row>
    <row r="101" spans="1:7" ht="23.25" customHeight="1">
      <c r="A101" s="52"/>
      <c r="B101" s="53"/>
      <c r="C101" s="53" t="s">
        <v>64</v>
      </c>
      <c r="D101" s="88" t="s">
        <v>312</v>
      </c>
      <c r="E101" s="85">
        <v>170000</v>
      </c>
      <c r="F101" s="90">
        <v>100655.35</v>
      </c>
      <c r="G101" s="89">
        <f>SUM(F101/E101)*100</f>
        <v>59.20902941176471</v>
      </c>
    </row>
    <row r="102" spans="1:7" ht="13.5" customHeight="1">
      <c r="A102" s="52" t="s">
        <v>67</v>
      </c>
      <c r="B102" s="53"/>
      <c r="C102" s="53"/>
      <c r="D102" s="88" t="s">
        <v>68</v>
      </c>
      <c r="E102" s="85">
        <f>SUM(E104+E107+E110+E113)</f>
        <v>38202349</v>
      </c>
      <c r="F102" s="85">
        <f>SUM(F104+F107+F110+F113)</f>
        <v>22137458.62</v>
      </c>
      <c r="G102" s="89">
        <f>SUM(F102/E102)*100</f>
        <v>57.94789901531971</v>
      </c>
    </row>
    <row r="103" spans="1:7" ht="45" customHeight="1">
      <c r="A103" s="52"/>
      <c r="B103" s="53"/>
      <c r="C103" s="53"/>
      <c r="D103" s="88" t="s">
        <v>11</v>
      </c>
      <c r="E103" s="85">
        <v>0</v>
      </c>
      <c r="F103" s="85">
        <v>0</v>
      </c>
      <c r="G103" s="91">
        <v>0</v>
      </c>
    </row>
    <row r="104" spans="1:7" ht="30" customHeight="1">
      <c r="A104" s="52"/>
      <c r="B104" s="53" t="s">
        <v>69</v>
      </c>
      <c r="C104" s="53"/>
      <c r="D104" s="88" t="s">
        <v>70</v>
      </c>
      <c r="E104" s="85">
        <f>SUM(E106)</f>
        <v>25954032</v>
      </c>
      <c r="F104" s="85">
        <f>SUM(F106)</f>
        <v>15971712</v>
      </c>
      <c r="G104" s="89">
        <f>SUM(F104/E104)*100</f>
        <v>61.53846153846154</v>
      </c>
    </row>
    <row r="105" spans="1:7" ht="43.5" customHeight="1">
      <c r="A105" s="52"/>
      <c r="B105" s="53"/>
      <c r="C105" s="53"/>
      <c r="D105" s="88" t="s">
        <v>11</v>
      </c>
      <c r="E105" s="85">
        <v>0</v>
      </c>
      <c r="F105" s="85">
        <v>0</v>
      </c>
      <c r="G105" s="91">
        <v>0</v>
      </c>
    </row>
    <row r="106" spans="1:7" ht="15" customHeight="1">
      <c r="A106" s="52"/>
      <c r="B106" s="53"/>
      <c r="C106" s="53" t="s">
        <v>71</v>
      </c>
      <c r="D106" s="88" t="s">
        <v>72</v>
      </c>
      <c r="E106" s="85">
        <v>25954032</v>
      </c>
      <c r="F106" s="90">
        <v>15971712</v>
      </c>
      <c r="G106" s="89">
        <f>SUM(F106/E106)*100</f>
        <v>61.53846153846154</v>
      </c>
    </row>
    <row r="107" spans="1:7" ht="27" customHeight="1">
      <c r="A107" s="52"/>
      <c r="B107" s="53" t="s">
        <v>73</v>
      </c>
      <c r="C107" s="53"/>
      <c r="D107" s="88" t="s">
        <v>74</v>
      </c>
      <c r="E107" s="85">
        <f>SUM(E109)</f>
        <v>9244553</v>
      </c>
      <c r="F107" s="85">
        <f>SUM(F109)</f>
        <v>4622274</v>
      </c>
      <c r="G107" s="89">
        <f>SUM(F107/E107)*100</f>
        <v>49.99997295704833</v>
      </c>
    </row>
    <row r="108" spans="1:7" ht="44.25" customHeight="1">
      <c r="A108" s="52"/>
      <c r="B108" s="53"/>
      <c r="C108" s="53"/>
      <c r="D108" s="88" t="s">
        <v>11</v>
      </c>
      <c r="E108" s="85">
        <v>0</v>
      </c>
      <c r="F108" s="85">
        <v>0</v>
      </c>
      <c r="G108" s="89">
        <v>0</v>
      </c>
    </row>
    <row r="109" spans="1:7" ht="15" customHeight="1">
      <c r="A109" s="52"/>
      <c r="B109" s="53"/>
      <c r="C109" s="53" t="s">
        <v>71</v>
      </c>
      <c r="D109" s="88" t="s">
        <v>72</v>
      </c>
      <c r="E109" s="85">
        <v>9244553</v>
      </c>
      <c r="F109" s="90">
        <v>4622274</v>
      </c>
      <c r="G109" s="89">
        <f>SUM(F109/E109)*100</f>
        <v>49.99997295704833</v>
      </c>
    </row>
    <row r="110" spans="1:7" ht="13.5" customHeight="1">
      <c r="A110" s="52"/>
      <c r="B110" s="53" t="s">
        <v>75</v>
      </c>
      <c r="C110" s="53"/>
      <c r="D110" s="88" t="s">
        <v>76</v>
      </c>
      <c r="E110" s="85">
        <f>SUM(E112)</f>
        <v>147000</v>
      </c>
      <c r="F110" s="85">
        <f>SUM(F112)</f>
        <v>115088.62</v>
      </c>
      <c r="G110" s="89">
        <f>SUM(F110/E110)*100</f>
        <v>78.29157823129252</v>
      </c>
    </row>
    <row r="111" spans="1:7" ht="45" customHeight="1">
      <c r="A111" s="52"/>
      <c r="B111" s="53"/>
      <c r="C111" s="53"/>
      <c r="D111" s="88" t="s">
        <v>11</v>
      </c>
      <c r="E111" s="85">
        <v>0</v>
      </c>
      <c r="F111" s="85">
        <v>0</v>
      </c>
      <c r="G111" s="91">
        <v>0</v>
      </c>
    </row>
    <row r="112" spans="1:7" ht="15" customHeight="1">
      <c r="A112" s="52"/>
      <c r="B112" s="53"/>
      <c r="C112" s="53" t="s">
        <v>77</v>
      </c>
      <c r="D112" s="88" t="s">
        <v>314</v>
      </c>
      <c r="E112" s="85">
        <v>147000</v>
      </c>
      <c r="F112" s="85">
        <v>115088.62</v>
      </c>
      <c r="G112" s="89">
        <f>SUM(F112/E112)*100</f>
        <v>78.29157823129252</v>
      </c>
    </row>
    <row r="113" spans="1:7" ht="27" customHeight="1">
      <c r="A113" s="52"/>
      <c r="B113" s="53" t="s">
        <v>79</v>
      </c>
      <c r="C113" s="53"/>
      <c r="D113" s="88" t="s">
        <v>80</v>
      </c>
      <c r="E113" s="85">
        <f>SUM(E115)</f>
        <v>2856764</v>
      </c>
      <c r="F113" s="85">
        <f>SUM(F115)</f>
        <v>1428384</v>
      </c>
      <c r="G113" s="89">
        <f>SUM(F113/E113)*100</f>
        <v>50.00007000928323</v>
      </c>
    </row>
    <row r="114" spans="1:7" ht="42" customHeight="1">
      <c r="A114" s="52"/>
      <c r="B114" s="53"/>
      <c r="C114" s="53"/>
      <c r="D114" s="88" t="s">
        <v>11</v>
      </c>
      <c r="E114" s="85">
        <v>0</v>
      </c>
      <c r="F114" s="85">
        <v>0</v>
      </c>
      <c r="G114" s="91">
        <v>0</v>
      </c>
    </row>
    <row r="115" spans="1:7" ht="15" customHeight="1">
      <c r="A115" s="52"/>
      <c r="B115" s="53"/>
      <c r="C115" s="53" t="s">
        <v>71</v>
      </c>
      <c r="D115" s="88" t="s">
        <v>72</v>
      </c>
      <c r="E115" s="85">
        <v>2856764</v>
      </c>
      <c r="F115" s="90">
        <v>1428384</v>
      </c>
      <c r="G115" s="89">
        <f>SUM(F115/E115)*100</f>
        <v>50.00007000928323</v>
      </c>
    </row>
    <row r="116" spans="1:7" ht="13.5" customHeight="1">
      <c r="A116" s="52" t="s">
        <v>81</v>
      </c>
      <c r="B116" s="53"/>
      <c r="C116" s="53"/>
      <c r="D116" s="88" t="s">
        <v>82</v>
      </c>
      <c r="E116" s="85">
        <f>SUM(E118+E121+E124+E131+E137+E140)</f>
        <v>581403</v>
      </c>
      <c r="F116" s="85">
        <f>SUM(F118+F121+F124+F131+F137+F140)</f>
        <v>545405.33</v>
      </c>
      <c r="G116" s="89">
        <f>SUM(F116/E116)*100</f>
        <v>93.80848224037372</v>
      </c>
    </row>
    <row r="117" spans="1:7" ht="42.75" customHeight="1">
      <c r="A117" s="52"/>
      <c r="B117" s="53"/>
      <c r="C117" s="53"/>
      <c r="D117" s="88" t="s">
        <v>11</v>
      </c>
      <c r="E117" s="85">
        <f>SUM(E119+E122+E125+E132+E141)</f>
        <v>261684</v>
      </c>
      <c r="F117" s="85">
        <f>SUM(F119+F122+F125+F132+F141)</f>
        <v>254667.53999999998</v>
      </c>
      <c r="G117" s="89">
        <f>SUM(F117/E117)*100</f>
        <v>97.31872793139816</v>
      </c>
    </row>
    <row r="118" spans="1:7" ht="21.75" customHeight="1">
      <c r="A118" s="52"/>
      <c r="B118" s="53" t="s">
        <v>168</v>
      </c>
      <c r="C118" s="53"/>
      <c r="D118" s="88" t="s">
        <v>167</v>
      </c>
      <c r="E118" s="85">
        <f>SUM(E120)</f>
        <v>0</v>
      </c>
      <c r="F118" s="85">
        <f>SUM(F120)</f>
        <v>14000</v>
      </c>
      <c r="G118" s="89">
        <v>0</v>
      </c>
    </row>
    <row r="119" spans="1:7" ht="42.75" customHeight="1">
      <c r="A119" s="52"/>
      <c r="B119" s="53"/>
      <c r="C119" s="53"/>
      <c r="D119" s="88" t="s">
        <v>11</v>
      </c>
      <c r="E119" s="85">
        <v>0</v>
      </c>
      <c r="F119" s="85">
        <v>0</v>
      </c>
      <c r="G119" s="91">
        <v>0</v>
      </c>
    </row>
    <row r="120" spans="1:7" ht="30.75" customHeight="1">
      <c r="A120" s="52"/>
      <c r="B120" s="53"/>
      <c r="C120" s="53" t="s">
        <v>28</v>
      </c>
      <c r="D120" s="88" t="s">
        <v>29</v>
      </c>
      <c r="E120" s="85">
        <v>0</v>
      </c>
      <c r="F120" s="90">
        <v>14000</v>
      </c>
      <c r="G120" s="89">
        <v>0</v>
      </c>
    </row>
    <row r="121" spans="1:7" ht="21" customHeight="1">
      <c r="A121" s="52"/>
      <c r="B121" s="53" t="s">
        <v>298</v>
      </c>
      <c r="C121" s="53"/>
      <c r="D121" s="88" t="s">
        <v>299</v>
      </c>
      <c r="E121" s="85">
        <f>SUM(E123)</f>
        <v>5480</v>
      </c>
      <c r="F121" s="85">
        <f>SUM(F123)</f>
        <v>2741</v>
      </c>
      <c r="G121" s="89">
        <f>SUM(F121/E121)*100</f>
        <v>50.01824817518248</v>
      </c>
    </row>
    <row r="122" spans="1:7" ht="45" customHeight="1">
      <c r="A122" s="52"/>
      <c r="B122" s="53"/>
      <c r="C122" s="53"/>
      <c r="D122" s="88" t="s">
        <v>11</v>
      </c>
      <c r="E122" s="85">
        <v>0</v>
      </c>
      <c r="F122" s="85">
        <v>0</v>
      </c>
      <c r="G122" s="91">
        <v>0</v>
      </c>
    </row>
    <row r="123" spans="1:7" ht="39" customHeight="1">
      <c r="A123" s="52"/>
      <c r="B123" s="53"/>
      <c r="C123" s="53" t="s">
        <v>28</v>
      </c>
      <c r="D123" s="88" t="s">
        <v>29</v>
      </c>
      <c r="E123" s="85">
        <v>5480</v>
      </c>
      <c r="F123" s="90">
        <v>2741</v>
      </c>
      <c r="G123" s="89">
        <f>SUM(F123/E123)*100</f>
        <v>50.01824817518248</v>
      </c>
    </row>
    <row r="124" spans="1:7" ht="23.25" customHeight="1">
      <c r="A124" s="52"/>
      <c r="B124" s="53" t="s">
        <v>164</v>
      </c>
      <c r="C124" s="53"/>
      <c r="D124" s="88" t="s">
        <v>163</v>
      </c>
      <c r="E124" s="85">
        <f>SUM(E126:E130)</f>
        <v>39759</v>
      </c>
      <c r="F124" s="85">
        <f>SUM(F126:F130)</f>
        <v>34795.24</v>
      </c>
      <c r="G124" s="89">
        <f>SUM(F124/E124)*100</f>
        <v>87.51538016549712</v>
      </c>
    </row>
    <row r="125" spans="1:7" ht="42.75" customHeight="1">
      <c r="A125" s="52"/>
      <c r="B125" s="53"/>
      <c r="C125" s="53"/>
      <c r="D125" s="88" t="s">
        <v>11</v>
      </c>
      <c r="E125" s="85">
        <v>0</v>
      </c>
      <c r="F125" s="85">
        <v>0</v>
      </c>
      <c r="G125" s="91">
        <v>0</v>
      </c>
    </row>
    <row r="126" spans="1:7" ht="20.25" customHeight="1">
      <c r="A126" s="52"/>
      <c r="B126" s="53"/>
      <c r="C126" s="53" t="s">
        <v>77</v>
      </c>
      <c r="D126" s="88" t="s">
        <v>314</v>
      </c>
      <c r="E126" s="85">
        <v>0</v>
      </c>
      <c r="F126" s="90">
        <v>81.52</v>
      </c>
      <c r="G126" s="89">
        <v>0</v>
      </c>
    </row>
    <row r="127" spans="1:7" ht="21" customHeight="1">
      <c r="A127" s="52"/>
      <c r="B127" s="53"/>
      <c r="C127" s="53" t="s">
        <v>337</v>
      </c>
      <c r="D127" s="88" t="s">
        <v>338</v>
      </c>
      <c r="E127" s="85">
        <v>0</v>
      </c>
      <c r="F127" s="90">
        <v>10438.99</v>
      </c>
      <c r="G127" s="89">
        <v>0</v>
      </c>
    </row>
    <row r="128" spans="1:7" ht="25.5" customHeight="1">
      <c r="A128" s="52"/>
      <c r="B128" s="53"/>
      <c r="C128" s="53" t="s">
        <v>26</v>
      </c>
      <c r="D128" s="88" t="s">
        <v>27</v>
      </c>
      <c r="E128" s="85">
        <v>27759</v>
      </c>
      <c r="F128" s="90">
        <v>12246.35</v>
      </c>
      <c r="G128" s="89">
        <f>SUM(F128/E128)*100</f>
        <v>44.11668287762527</v>
      </c>
    </row>
    <row r="129" spans="1:7" ht="29.25" customHeight="1">
      <c r="A129" s="52"/>
      <c r="B129" s="53"/>
      <c r="C129" s="53" t="s">
        <v>28</v>
      </c>
      <c r="D129" s="88" t="s">
        <v>29</v>
      </c>
      <c r="E129" s="85">
        <v>12000</v>
      </c>
      <c r="F129" s="90">
        <v>12000</v>
      </c>
      <c r="G129" s="89">
        <f>SUM(F129/E129)*100</f>
        <v>100</v>
      </c>
    </row>
    <row r="130" spans="1:7" ht="48.75" customHeight="1">
      <c r="A130" s="52"/>
      <c r="B130" s="53"/>
      <c r="C130" s="53" t="s">
        <v>325</v>
      </c>
      <c r="D130" s="88" t="s">
        <v>326</v>
      </c>
      <c r="E130" s="85">
        <v>0</v>
      </c>
      <c r="F130" s="90">
        <v>28.38</v>
      </c>
      <c r="G130" s="89">
        <v>0</v>
      </c>
    </row>
    <row r="131" spans="1:7" ht="13.5" customHeight="1">
      <c r="A131" s="52"/>
      <c r="B131" s="53" t="s">
        <v>84</v>
      </c>
      <c r="C131" s="53"/>
      <c r="D131" s="88" t="s">
        <v>85</v>
      </c>
      <c r="E131" s="85">
        <f>SUM(E133:E136)</f>
        <v>224481</v>
      </c>
      <c r="F131" s="85">
        <f>SUM(F133:F136)</f>
        <v>159061.02000000002</v>
      </c>
      <c r="G131" s="89">
        <f>SUM(F131/E131)*100</f>
        <v>70.85723067876569</v>
      </c>
    </row>
    <row r="132" spans="1:7" ht="42.75" customHeight="1">
      <c r="A132" s="52"/>
      <c r="B132" s="53"/>
      <c r="C132" s="53"/>
      <c r="D132" s="88" t="s">
        <v>11</v>
      </c>
      <c r="E132" s="85">
        <f>SUM(E136)</f>
        <v>28102</v>
      </c>
      <c r="F132" s="85">
        <f>SUM(F136)</f>
        <v>19845.92</v>
      </c>
      <c r="G132" s="89">
        <f>SUM(F132/E132)*100</f>
        <v>70.62102341470357</v>
      </c>
    </row>
    <row r="133" spans="1:7" ht="15" customHeight="1">
      <c r="A133" s="52"/>
      <c r="B133" s="53"/>
      <c r="C133" s="53" t="s">
        <v>86</v>
      </c>
      <c r="D133" s="88" t="s">
        <v>87</v>
      </c>
      <c r="E133" s="85">
        <v>10000</v>
      </c>
      <c r="F133" s="90">
        <v>1600</v>
      </c>
      <c r="G133" s="89">
        <f>SUM(F133/E133)*100</f>
        <v>16</v>
      </c>
    </row>
    <row r="134" spans="1:7" ht="15" customHeight="1">
      <c r="A134" s="52"/>
      <c r="B134" s="53"/>
      <c r="C134" s="53" t="s">
        <v>337</v>
      </c>
      <c r="D134" s="88" t="s">
        <v>338</v>
      </c>
      <c r="E134" s="85">
        <v>0</v>
      </c>
      <c r="F134" s="90">
        <v>2707.29</v>
      </c>
      <c r="G134" s="89">
        <v>0</v>
      </c>
    </row>
    <row r="135" spans="1:7" ht="15" customHeight="1">
      <c r="A135" s="52"/>
      <c r="B135" s="53"/>
      <c r="C135" s="53" t="s">
        <v>26</v>
      </c>
      <c r="D135" s="88" t="s">
        <v>27</v>
      </c>
      <c r="E135" s="85">
        <v>186379</v>
      </c>
      <c r="F135" s="90">
        <v>134907.81</v>
      </c>
      <c r="G135" s="89">
        <f>SUM(F135/E135)*100</f>
        <v>72.38358935287775</v>
      </c>
    </row>
    <row r="136" spans="1:7" ht="66" customHeight="1">
      <c r="A136" s="52"/>
      <c r="B136" s="53"/>
      <c r="C136" s="53" t="s">
        <v>300</v>
      </c>
      <c r="D136" s="92" t="s">
        <v>301</v>
      </c>
      <c r="E136" s="85">
        <v>28102</v>
      </c>
      <c r="F136" s="90">
        <v>19845.92</v>
      </c>
      <c r="G136" s="89">
        <f>SUM(F136/E136)*100</f>
        <v>70.62102341470357</v>
      </c>
    </row>
    <row r="137" spans="1:7" ht="43.5" customHeight="1">
      <c r="A137" s="52"/>
      <c r="B137" s="53" t="s">
        <v>397</v>
      </c>
      <c r="C137" s="53"/>
      <c r="D137" s="88" t="s">
        <v>404</v>
      </c>
      <c r="E137" s="85">
        <v>0</v>
      </c>
      <c r="F137" s="85">
        <v>21954.9</v>
      </c>
      <c r="G137" s="89">
        <v>0</v>
      </c>
    </row>
    <row r="138" spans="1:7" ht="42" customHeight="1">
      <c r="A138" s="52"/>
      <c r="B138" s="53"/>
      <c r="C138" s="53"/>
      <c r="D138" s="88" t="s">
        <v>11</v>
      </c>
      <c r="E138" s="85">
        <v>0</v>
      </c>
      <c r="F138" s="85">
        <v>0</v>
      </c>
      <c r="G138" s="89">
        <v>0</v>
      </c>
    </row>
    <row r="139" spans="1:7" ht="47.25" customHeight="1">
      <c r="A139" s="52"/>
      <c r="B139" s="53"/>
      <c r="C139" s="53" t="s">
        <v>14</v>
      </c>
      <c r="D139" s="88" t="s">
        <v>15</v>
      </c>
      <c r="E139" s="85">
        <v>0</v>
      </c>
      <c r="F139" s="90">
        <v>21954.9</v>
      </c>
      <c r="G139" s="89">
        <v>0</v>
      </c>
    </row>
    <row r="140" spans="1:7" ht="21" customHeight="1">
      <c r="A140" s="52"/>
      <c r="B140" s="53" t="s">
        <v>88</v>
      </c>
      <c r="C140" s="53"/>
      <c r="D140" s="88" t="s">
        <v>61</v>
      </c>
      <c r="E140" s="85">
        <f>SUM(E142:E144)</f>
        <v>311683</v>
      </c>
      <c r="F140" s="85">
        <f>SUM(F142:F144)</f>
        <v>312853.17</v>
      </c>
      <c r="G140" s="89">
        <f aca="true" t="shared" si="3" ref="G140:G145">SUM(F140/E140)*100</f>
        <v>100.3754359397208</v>
      </c>
    </row>
    <row r="141" spans="1:7" ht="45" customHeight="1">
      <c r="A141" s="52"/>
      <c r="B141" s="53"/>
      <c r="C141" s="53"/>
      <c r="D141" s="88" t="s">
        <v>11</v>
      </c>
      <c r="E141" s="85">
        <f>SUM(E143)</f>
        <v>233582</v>
      </c>
      <c r="F141" s="85">
        <f>SUM(F143)</f>
        <v>234821.62</v>
      </c>
      <c r="G141" s="89">
        <f t="shared" si="3"/>
        <v>100.53070013956555</v>
      </c>
    </row>
    <row r="142" spans="1:7" ht="24.75" customHeight="1">
      <c r="A142" s="52"/>
      <c r="B142" s="53"/>
      <c r="C142" s="53" t="s">
        <v>77</v>
      </c>
      <c r="D142" s="88" t="s">
        <v>314</v>
      </c>
      <c r="E142" s="85">
        <v>101</v>
      </c>
      <c r="F142" s="90">
        <v>31.55</v>
      </c>
      <c r="G142" s="89">
        <f t="shared" si="3"/>
        <v>31.237623762376238</v>
      </c>
    </row>
    <row r="143" spans="1:7" ht="66" customHeight="1">
      <c r="A143" s="52"/>
      <c r="B143" s="53"/>
      <c r="C143" s="53" t="s">
        <v>300</v>
      </c>
      <c r="D143" s="92" t="s">
        <v>301</v>
      </c>
      <c r="E143" s="85">
        <v>233582</v>
      </c>
      <c r="F143" s="90">
        <v>234821.62</v>
      </c>
      <c r="G143" s="89">
        <f t="shared" si="3"/>
        <v>100.53070013956555</v>
      </c>
    </row>
    <row r="144" spans="1:7" ht="54" customHeight="1">
      <c r="A144" s="52"/>
      <c r="B144" s="53"/>
      <c r="C144" s="53" t="s">
        <v>55</v>
      </c>
      <c r="D144" s="88" t="s">
        <v>56</v>
      </c>
      <c r="E144" s="85">
        <v>78000</v>
      </c>
      <c r="F144" s="90">
        <v>78000</v>
      </c>
      <c r="G144" s="89">
        <f t="shared" si="3"/>
        <v>100</v>
      </c>
    </row>
    <row r="145" spans="1:7" ht="13.5" customHeight="1">
      <c r="A145" s="52" t="s">
        <v>89</v>
      </c>
      <c r="B145" s="53"/>
      <c r="C145" s="53"/>
      <c r="D145" s="88" t="s">
        <v>90</v>
      </c>
      <c r="E145" s="85">
        <f>SUM(E147)</f>
        <v>2127744</v>
      </c>
      <c r="F145" s="85">
        <f>SUM(F147)</f>
        <v>898694</v>
      </c>
      <c r="G145" s="89">
        <f t="shared" si="3"/>
        <v>42.23694203813992</v>
      </c>
    </row>
    <row r="146" spans="1:7" ht="44.25" customHeight="1">
      <c r="A146" s="52"/>
      <c r="B146" s="53"/>
      <c r="C146" s="53"/>
      <c r="D146" s="88" t="s">
        <v>11</v>
      </c>
      <c r="E146" s="85">
        <v>0</v>
      </c>
      <c r="F146" s="85">
        <v>0</v>
      </c>
      <c r="G146" s="91">
        <v>0</v>
      </c>
    </row>
    <row r="147" spans="1:7" ht="45.75" customHeight="1">
      <c r="A147" s="52"/>
      <c r="B147" s="53" t="s">
        <v>91</v>
      </c>
      <c r="C147" s="53"/>
      <c r="D147" s="88" t="s">
        <v>92</v>
      </c>
      <c r="E147" s="85">
        <f>SUM(E149)</f>
        <v>2127744</v>
      </c>
      <c r="F147" s="85">
        <f>SUM(F149)</f>
        <v>898694</v>
      </c>
      <c r="G147" s="89">
        <f>SUM(F147/E147)*100</f>
        <v>42.23694203813992</v>
      </c>
    </row>
    <row r="148" spans="1:7" ht="45" customHeight="1">
      <c r="A148" s="52"/>
      <c r="B148" s="53"/>
      <c r="C148" s="53"/>
      <c r="D148" s="88" t="s">
        <v>11</v>
      </c>
      <c r="E148" s="85">
        <v>0</v>
      </c>
      <c r="F148" s="85">
        <v>0</v>
      </c>
      <c r="G148" s="91">
        <v>0</v>
      </c>
    </row>
    <row r="149" spans="1:7" ht="43.5" customHeight="1">
      <c r="A149" s="52"/>
      <c r="B149" s="53"/>
      <c r="C149" s="53" t="s">
        <v>14</v>
      </c>
      <c r="D149" s="88" t="s">
        <v>15</v>
      </c>
      <c r="E149" s="85">
        <v>2127744</v>
      </c>
      <c r="F149" s="90">
        <v>898694</v>
      </c>
      <c r="G149" s="89">
        <f>SUM(F149/E149)*100</f>
        <v>42.23694203813992</v>
      </c>
    </row>
    <row r="150" spans="1:7" ht="13.5" customHeight="1">
      <c r="A150" s="52" t="s">
        <v>93</v>
      </c>
      <c r="B150" s="53"/>
      <c r="C150" s="53"/>
      <c r="D150" s="88" t="s">
        <v>94</v>
      </c>
      <c r="E150" s="85">
        <f>SUM(E152+E159)</f>
        <v>18180386</v>
      </c>
      <c r="F150" s="85">
        <f>SUM(F152+F159)</f>
        <v>9218720.48</v>
      </c>
      <c r="G150" s="89">
        <f>SUM(F150/E150)*100</f>
        <v>50.70695682698927</v>
      </c>
    </row>
    <row r="151" spans="1:7" ht="45" customHeight="1">
      <c r="A151" s="52"/>
      <c r="B151" s="53"/>
      <c r="C151" s="53"/>
      <c r="D151" s="88" t="s">
        <v>11</v>
      </c>
      <c r="E151" s="85">
        <f>SUM(E153+E160)</f>
        <v>0</v>
      </c>
      <c r="F151" s="85">
        <f>SUM(F153+F160)</f>
        <v>0</v>
      </c>
      <c r="G151" s="89">
        <v>0</v>
      </c>
    </row>
    <row r="152" spans="1:7" ht="13.5" customHeight="1">
      <c r="A152" s="52"/>
      <c r="B152" s="53" t="s">
        <v>97</v>
      </c>
      <c r="C152" s="53"/>
      <c r="D152" s="88" t="s">
        <v>98</v>
      </c>
      <c r="E152" s="85">
        <f>SUM(E154:E158)</f>
        <v>17998603</v>
      </c>
      <c r="F152" s="85">
        <f>SUM(F154:F158)</f>
        <v>9124008.5</v>
      </c>
      <c r="G152" s="89">
        <f>SUM(F152/E152)*100</f>
        <v>50.69287044111146</v>
      </c>
    </row>
    <row r="153" spans="1:7" ht="43.5" customHeight="1">
      <c r="A153" s="52"/>
      <c r="B153" s="53"/>
      <c r="C153" s="53"/>
      <c r="D153" s="88" t="s">
        <v>11</v>
      </c>
      <c r="E153" s="85">
        <v>0</v>
      </c>
      <c r="F153" s="85">
        <v>0</v>
      </c>
      <c r="G153" s="89">
        <v>0</v>
      </c>
    </row>
    <row r="154" spans="1:7" ht="66" customHeight="1">
      <c r="A154" s="52"/>
      <c r="B154" s="53"/>
      <c r="C154" s="53" t="s">
        <v>51</v>
      </c>
      <c r="D154" s="88" t="s">
        <v>52</v>
      </c>
      <c r="E154" s="85">
        <v>28900</v>
      </c>
      <c r="F154" s="90">
        <v>0</v>
      </c>
      <c r="G154" s="89">
        <v>0</v>
      </c>
    </row>
    <row r="155" spans="1:7" ht="26.25" customHeight="1">
      <c r="A155" s="52"/>
      <c r="B155" s="53"/>
      <c r="C155" s="53" t="s">
        <v>86</v>
      </c>
      <c r="D155" s="88" t="s">
        <v>87</v>
      </c>
      <c r="E155" s="85">
        <v>11726380</v>
      </c>
      <c r="F155" s="90">
        <v>6022520.33</v>
      </c>
      <c r="G155" s="89">
        <f>SUM(F155/E155)*100</f>
        <v>51.35873415325105</v>
      </c>
    </row>
    <row r="156" spans="1:7" ht="15" customHeight="1">
      <c r="A156" s="52"/>
      <c r="B156" s="53"/>
      <c r="C156" s="53" t="s">
        <v>26</v>
      </c>
      <c r="D156" s="88" t="s">
        <v>27</v>
      </c>
      <c r="E156" s="85">
        <v>1076094</v>
      </c>
      <c r="F156" s="90">
        <v>453691.76</v>
      </c>
      <c r="G156" s="89">
        <f>SUM(F156/E156)*100</f>
        <v>42.16097850187809</v>
      </c>
    </row>
    <row r="157" spans="1:7" ht="39" customHeight="1">
      <c r="A157" s="52"/>
      <c r="B157" s="53"/>
      <c r="C157" s="53" t="s">
        <v>28</v>
      </c>
      <c r="D157" s="88" t="s">
        <v>29</v>
      </c>
      <c r="E157" s="85">
        <v>5153445</v>
      </c>
      <c r="F157" s="90">
        <v>2634013</v>
      </c>
      <c r="G157" s="89">
        <f>SUM(F157/E157)*100</f>
        <v>51.1116932459743</v>
      </c>
    </row>
    <row r="158" spans="1:7" ht="52.5" customHeight="1">
      <c r="A158" s="52"/>
      <c r="B158" s="53"/>
      <c r="C158" s="53" t="s">
        <v>20</v>
      </c>
      <c r="D158" s="88" t="s">
        <v>21</v>
      </c>
      <c r="E158" s="85">
        <v>13784</v>
      </c>
      <c r="F158" s="90">
        <v>13783.41</v>
      </c>
      <c r="G158" s="89">
        <f>SUM(F158/E158)*100</f>
        <v>99.9957196749855</v>
      </c>
    </row>
    <row r="159" spans="1:7" ht="13.5" customHeight="1">
      <c r="A159" s="52"/>
      <c r="B159" s="53" t="s">
        <v>100</v>
      </c>
      <c r="C159" s="53"/>
      <c r="D159" s="88" t="s">
        <v>61</v>
      </c>
      <c r="E159" s="85">
        <f>SUM(E161:E163)</f>
        <v>181783</v>
      </c>
      <c r="F159" s="85">
        <f>SUM(F161:F163)</f>
        <v>94711.98</v>
      </c>
      <c r="G159" s="89">
        <f aca="true" t="shared" si="4" ref="G159:G166">SUM(F159/E159)*100</f>
        <v>52.10167067327528</v>
      </c>
    </row>
    <row r="160" spans="1:7" ht="45" customHeight="1">
      <c r="A160" s="52"/>
      <c r="B160" s="53"/>
      <c r="C160" s="53"/>
      <c r="D160" s="88" t="s">
        <v>11</v>
      </c>
      <c r="E160" s="85">
        <v>0</v>
      </c>
      <c r="F160" s="85">
        <v>0</v>
      </c>
      <c r="G160" s="89">
        <v>0</v>
      </c>
    </row>
    <row r="161" spans="1:7" ht="27.75" customHeight="1">
      <c r="A161" s="52"/>
      <c r="B161" s="53"/>
      <c r="C161" s="53" t="s">
        <v>86</v>
      </c>
      <c r="D161" s="88" t="s">
        <v>87</v>
      </c>
      <c r="E161" s="85">
        <v>12960</v>
      </c>
      <c r="F161" s="90">
        <v>6915</v>
      </c>
      <c r="G161" s="89">
        <f t="shared" si="4"/>
        <v>53.356481481481474</v>
      </c>
    </row>
    <row r="162" spans="1:7" ht="26.25" customHeight="1">
      <c r="A162" s="52"/>
      <c r="B162" s="53"/>
      <c r="C162" s="53" t="s">
        <v>26</v>
      </c>
      <c r="D162" s="88" t="s">
        <v>27</v>
      </c>
      <c r="E162" s="85">
        <v>47224</v>
      </c>
      <c r="F162" s="90">
        <v>22996.98</v>
      </c>
      <c r="G162" s="89">
        <f>SUM(F162/E162)*100</f>
        <v>48.69765373538878</v>
      </c>
    </row>
    <row r="163" spans="1:7" ht="41.25" customHeight="1">
      <c r="A163" s="52"/>
      <c r="B163" s="53"/>
      <c r="C163" s="53" t="s">
        <v>28</v>
      </c>
      <c r="D163" s="88" t="s">
        <v>29</v>
      </c>
      <c r="E163" s="85">
        <v>121599</v>
      </c>
      <c r="F163" s="90">
        <v>64800</v>
      </c>
      <c r="G163" s="89">
        <f t="shared" si="4"/>
        <v>53.289911923617794</v>
      </c>
    </row>
    <row r="164" spans="1:7" ht="18.75" customHeight="1">
      <c r="A164" s="52" t="s">
        <v>101</v>
      </c>
      <c r="B164" s="53"/>
      <c r="C164" s="53"/>
      <c r="D164" s="88" t="s">
        <v>102</v>
      </c>
      <c r="E164" s="85">
        <f>SUM(E166+E172+E176+E179+E185)</f>
        <v>1844772</v>
      </c>
      <c r="F164" s="85">
        <f>SUM(F166+F172+F176+F179+F185)</f>
        <v>1038294.28</v>
      </c>
      <c r="G164" s="89">
        <f t="shared" si="4"/>
        <v>56.28306804309693</v>
      </c>
    </row>
    <row r="165" spans="1:7" ht="42.75" customHeight="1">
      <c r="A165" s="52"/>
      <c r="B165" s="53"/>
      <c r="C165" s="53"/>
      <c r="D165" s="88" t="s">
        <v>11</v>
      </c>
      <c r="E165" s="85">
        <f>SUM(E167+E173+E177+E180+E186)</f>
        <v>756065</v>
      </c>
      <c r="F165" s="85">
        <f>SUM(F167+F173+F177+F180+F186)</f>
        <v>437705</v>
      </c>
      <c r="G165" s="89">
        <f t="shared" si="4"/>
        <v>57.892509241930256</v>
      </c>
    </row>
    <row r="166" spans="1:7" ht="35.25" customHeight="1">
      <c r="A166" s="52"/>
      <c r="B166" s="53" t="s">
        <v>131</v>
      </c>
      <c r="C166" s="53"/>
      <c r="D166" s="88" t="s">
        <v>132</v>
      </c>
      <c r="E166" s="85">
        <f>SUM(E168:E171)</f>
        <v>185299</v>
      </c>
      <c r="F166" s="85">
        <f>SUM(F168:F171)</f>
        <v>133436.16</v>
      </c>
      <c r="G166" s="89">
        <f t="shared" si="4"/>
        <v>72.01126827451849</v>
      </c>
    </row>
    <row r="167" spans="1:7" ht="45" customHeight="1">
      <c r="A167" s="52"/>
      <c r="B167" s="53"/>
      <c r="C167" s="53"/>
      <c r="D167" s="88" t="s">
        <v>11</v>
      </c>
      <c r="E167" s="85">
        <v>0</v>
      </c>
      <c r="F167" s="85">
        <v>0</v>
      </c>
      <c r="G167" s="89">
        <v>0</v>
      </c>
    </row>
    <row r="168" spans="1:7" ht="26.25" customHeight="1">
      <c r="A168" s="52"/>
      <c r="B168" s="53"/>
      <c r="C168" s="53" t="s">
        <v>339</v>
      </c>
      <c r="D168" s="88" t="s">
        <v>340</v>
      </c>
      <c r="E168" s="85">
        <v>6000</v>
      </c>
      <c r="F168" s="85">
        <v>0</v>
      </c>
      <c r="G168" s="89">
        <f>SUM(F168/E168)*100</f>
        <v>0</v>
      </c>
    </row>
    <row r="169" spans="1:7" ht="26.25" customHeight="1">
      <c r="A169" s="52"/>
      <c r="B169" s="53"/>
      <c r="C169" s="53" t="s">
        <v>77</v>
      </c>
      <c r="D169" s="88" t="s">
        <v>314</v>
      </c>
      <c r="E169" s="85">
        <v>0</v>
      </c>
      <c r="F169" s="90">
        <v>342.24</v>
      </c>
      <c r="G169" s="89">
        <v>0</v>
      </c>
    </row>
    <row r="170" spans="1:7" ht="26.25" customHeight="1">
      <c r="A170" s="52"/>
      <c r="B170" s="53"/>
      <c r="C170" s="53" t="s">
        <v>26</v>
      </c>
      <c r="D170" s="88" t="s">
        <v>27</v>
      </c>
      <c r="E170" s="85">
        <v>150862</v>
      </c>
      <c r="F170" s="90">
        <v>79033.77</v>
      </c>
      <c r="G170" s="89">
        <f>SUM(F170/E170)*100</f>
        <v>52.388122920284765</v>
      </c>
    </row>
    <row r="171" spans="1:7" ht="54" customHeight="1">
      <c r="A171" s="52"/>
      <c r="B171" s="53"/>
      <c r="C171" s="53" t="s">
        <v>95</v>
      </c>
      <c r="D171" s="88" t="s">
        <v>96</v>
      </c>
      <c r="E171" s="85">
        <v>28437</v>
      </c>
      <c r="F171" s="85">
        <v>54060.15</v>
      </c>
      <c r="G171" s="89">
        <f>SUM(F171/E171)*100</f>
        <v>190.1049688785737</v>
      </c>
    </row>
    <row r="172" spans="1:7" ht="29.25" customHeight="1">
      <c r="A172" s="52"/>
      <c r="B172" s="53" t="s">
        <v>103</v>
      </c>
      <c r="C172" s="53"/>
      <c r="D172" s="88" t="s">
        <v>104</v>
      </c>
      <c r="E172" s="85">
        <f>SUM(E174:E175)</f>
        <v>299833</v>
      </c>
      <c r="F172" s="85">
        <f>SUM(F174:F175)</f>
        <v>170815</v>
      </c>
      <c r="G172" s="89">
        <f>SUM(F172/E172)*100</f>
        <v>56.970046659307016</v>
      </c>
    </row>
    <row r="173" spans="1:7" ht="41.25" customHeight="1">
      <c r="A173" s="52"/>
      <c r="B173" s="53"/>
      <c r="C173" s="53"/>
      <c r="D173" s="88" t="s">
        <v>11</v>
      </c>
      <c r="E173" s="85">
        <v>0</v>
      </c>
      <c r="F173" s="85">
        <v>0</v>
      </c>
      <c r="G173" s="91">
        <v>0</v>
      </c>
    </row>
    <row r="174" spans="1:7" ht="48" customHeight="1">
      <c r="A174" s="52"/>
      <c r="B174" s="53"/>
      <c r="C174" s="53" t="s">
        <v>14</v>
      </c>
      <c r="D174" s="88" t="s">
        <v>15</v>
      </c>
      <c r="E174" s="85">
        <v>291433</v>
      </c>
      <c r="F174" s="90">
        <v>166615</v>
      </c>
      <c r="G174" s="89">
        <f>SUM(F174/E174)*100</f>
        <v>57.17094495132672</v>
      </c>
    </row>
    <row r="175" spans="1:7" ht="48.75" customHeight="1">
      <c r="A175" s="52"/>
      <c r="B175" s="53"/>
      <c r="C175" s="53" t="s">
        <v>95</v>
      </c>
      <c r="D175" s="88" t="s">
        <v>96</v>
      </c>
      <c r="E175" s="85">
        <v>8400</v>
      </c>
      <c r="F175" s="90">
        <v>4200</v>
      </c>
      <c r="G175" s="89">
        <f>SUM(F175/E175)*100</f>
        <v>50</v>
      </c>
    </row>
    <row r="176" spans="1:7" ht="23.25" customHeight="1">
      <c r="A176" s="52"/>
      <c r="B176" s="53" t="s">
        <v>105</v>
      </c>
      <c r="C176" s="53"/>
      <c r="D176" s="88" t="s">
        <v>106</v>
      </c>
      <c r="E176" s="85">
        <f>SUM(E178)</f>
        <v>150845</v>
      </c>
      <c r="F176" s="90">
        <f>SUM(F178)</f>
        <v>63122.03</v>
      </c>
      <c r="G176" s="89">
        <f>SUM(F176/E176)*100</f>
        <v>41.84562299048692</v>
      </c>
    </row>
    <row r="177" spans="1:7" ht="45" customHeight="1">
      <c r="A177" s="52"/>
      <c r="B177" s="53"/>
      <c r="C177" s="53"/>
      <c r="D177" s="88" t="s">
        <v>11</v>
      </c>
      <c r="E177" s="85">
        <v>0</v>
      </c>
      <c r="F177" s="85">
        <v>0</v>
      </c>
      <c r="G177" s="91">
        <v>0</v>
      </c>
    </row>
    <row r="178" spans="1:7" ht="49.5" customHeight="1">
      <c r="A178" s="52"/>
      <c r="B178" s="53"/>
      <c r="C178" s="53" t="s">
        <v>107</v>
      </c>
      <c r="D178" s="88" t="s">
        <v>108</v>
      </c>
      <c r="E178" s="85">
        <v>150845</v>
      </c>
      <c r="F178" s="90">
        <v>63122.03</v>
      </c>
      <c r="G178" s="89">
        <f>SUM(F178/E178)*100</f>
        <v>41.84562299048692</v>
      </c>
    </row>
    <row r="179" spans="1:7" ht="17.25" customHeight="1">
      <c r="A179" s="52"/>
      <c r="B179" s="53" t="s">
        <v>109</v>
      </c>
      <c r="C179" s="53"/>
      <c r="D179" s="88" t="s">
        <v>110</v>
      </c>
      <c r="E179" s="85">
        <f>SUM(E181:E184)</f>
        <v>452730</v>
      </c>
      <c r="F179" s="85">
        <f>SUM(F181:F184)</f>
        <v>232099.82</v>
      </c>
      <c r="G179" s="89">
        <f>SUM(F179/E179)*100</f>
        <v>51.26671967839551</v>
      </c>
    </row>
    <row r="180" spans="1:7" ht="44.25" customHeight="1">
      <c r="A180" s="52"/>
      <c r="B180" s="53"/>
      <c r="C180" s="53"/>
      <c r="D180" s="88" t="s">
        <v>11</v>
      </c>
      <c r="E180" s="85">
        <v>0</v>
      </c>
      <c r="F180" s="85">
        <v>0</v>
      </c>
      <c r="G180" s="91">
        <v>0</v>
      </c>
    </row>
    <row r="181" spans="1:7" ht="36.75" customHeight="1">
      <c r="A181" s="52"/>
      <c r="B181" s="53"/>
      <c r="C181" s="53" t="s">
        <v>405</v>
      </c>
      <c r="D181" s="88" t="s">
        <v>406</v>
      </c>
      <c r="E181" s="85">
        <v>720</v>
      </c>
      <c r="F181" s="90">
        <v>1125</v>
      </c>
      <c r="G181" s="89">
        <f>SUM(F181/E181)*100</f>
        <v>156.25</v>
      </c>
    </row>
    <row r="182" spans="1:7" ht="20.25" customHeight="1">
      <c r="A182" s="52"/>
      <c r="B182" s="53"/>
      <c r="C182" s="53" t="s">
        <v>40</v>
      </c>
      <c r="D182" s="88" t="s">
        <v>41</v>
      </c>
      <c r="E182" s="85">
        <v>2010</v>
      </c>
      <c r="F182" s="90">
        <v>2955</v>
      </c>
      <c r="G182" s="89">
        <f>SUM(F182/E182)*100</f>
        <v>147.01492537313433</v>
      </c>
    </row>
    <row r="183" spans="1:7" ht="24.75" customHeight="1">
      <c r="A183" s="52"/>
      <c r="B183" s="53"/>
      <c r="C183" s="53" t="s">
        <v>26</v>
      </c>
      <c r="D183" s="88" t="s">
        <v>27</v>
      </c>
      <c r="E183" s="85">
        <v>0</v>
      </c>
      <c r="F183" s="85">
        <v>19.82</v>
      </c>
      <c r="G183" s="89">
        <v>0</v>
      </c>
    </row>
    <row r="184" spans="1:7" ht="61.5" customHeight="1">
      <c r="A184" s="52"/>
      <c r="B184" s="53"/>
      <c r="C184" s="53" t="s">
        <v>111</v>
      </c>
      <c r="D184" s="88" t="s">
        <v>136</v>
      </c>
      <c r="E184" s="85">
        <v>450000</v>
      </c>
      <c r="F184" s="90">
        <v>228000</v>
      </c>
      <c r="G184" s="89">
        <f>SUM(F184/E184)*100</f>
        <v>50.66666666666667</v>
      </c>
    </row>
    <row r="185" spans="1:7" ht="28.5" customHeight="1">
      <c r="A185" s="52"/>
      <c r="B185" s="53" t="s">
        <v>152</v>
      </c>
      <c r="C185" s="53"/>
      <c r="D185" s="88" t="s">
        <v>61</v>
      </c>
      <c r="E185" s="85">
        <f>SUM(E187:E189)</f>
        <v>756065</v>
      </c>
      <c r="F185" s="85">
        <f>SUM(F187:F189)</f>
        <v>438821.27</v>
      </c>
      <c r="G185" s="89">
        <f>SUM(F185/E185)*100</f>
        <v>58.040151309741894</v>
      </c>
    </row>
    <row r="186" spans="1:7" ht="42.75" customHeight="1">
      <c r="A186" s="52"/>
      <c r="B186" s="53"/>
      <c r="C186" s="53"/>
      <c r="D186" s="88" t="s">
        <v>11</v>
      </c>
      <c r="E186" s="85">
        <f>SUM(E188:E189)</f>
        <v>756065</v>
      </c>
      <c r="F186" s="85">
        <f>SUM(F188:F189)</f>
        <v>437705</v>
      </c>
      <c r="G186" s="89">
        <f>SUM(F186/E186)*100</f>
        <v>57.892509241930256</v>
      </c>
    </row>
    <row r="187" spans="1:7" ht="21" customHeight="1">
      <c r="A187" s="52"/>
      <c r="B187" s="53"/>
      <c r="C187" s="53" t="s">
        <v>77</v>
      </c>
      <c r="D187" s="88" t="s">
        <v>314</v>
      </c>
      <c r="E187" s="85">
        <v>0</v>
      </c>
      <c r="F187" s="90">
        <v>1116.27</v>
      </c>
      <c r="G187" s="89">
        <v>0</v>
      </c>
    </row>
    <row r="188" spans="1:7" ht="66" customHeight="1">
      <c r="A188" s="52"/>
      <c r="B188" s="53"/>
      <c r="C188" s="53" t="s">
        <v>300</v>
      </c>
      <c r="D188" s="92" t="s">
        <v>301</v>
      </c>
      <c r="E188" s="85">
        <v>696340</v>
      </c>
      <c r="F188" s="90">
        <v>417022.89</v>
      </c>
      <c r="G188" s="89">
        <f>SUM(F188/E188)*100</f>
        <v>59.88782634919724</v>
      </c>
    </row>
    <row r="189" spans="1:7" ht="81.75" customHeight="1">
      <c r="A189" s="52"/>
      <c r="B189" s="53"/>
      <c r="C189" s="53" t="s">
        <v>341</v>
      </c>
      <c r="D189" s="92" t="s">
        <v>301</v>
      </c>
      <c r="E189" s="85">
        <v>59725</v>
      </c>
      <c r="F189" s="90">
        <v>20682.11</v>
      </c>
      <c r="G189" s="89">
        <f>SUM(F189/E189)*100</f>
        <v>34.62889912097112</v>
      </c>
    </row>
    <row r="190" spans="1:7" ht="13.5" customHeight="1">
      <c r="A190" s="52" t="s">
        <v>112</v>
      </c>
      <c r="B190" s="53"/>
      <c r="C190" s="53"/>
      <c r="D190" s="88" t="s">
        <v>113</v>
      </c>
      <c r="E190" s="85">
        <f>SUM(E192+E201+E204)</f>
        <v>375808</v>
      </c>
      <c r="F190" s="85">
        <f>SUM(F192+F201+F204)</f>
        <v>270113.74</v>
      </c>
      <c r="G190" s="89">
        <f>SUM(F190/E190)*100</f>
        <v>71.8754630023842</v>
      </c>
    </row>
    <row r="191" spans="1:7" ht="55.5" customHeight="1">
      <c r="A191" s="52"/>
      <c r="B191" s="53"/>
      <c r="C191" s="53"/>
      <c r="D191" s="88" t="s">
        <v>11</v>
      </c>
      <c r="E191" s="85">
        <v>0</v>
      </c>
      <c r="F191" s="85">
        <v>0</v>
      </c>
      <c r="G191" s="91">
        <v>0</v>
      </c>
    </row>
    <row r="192" spans="1:7" ht="13.5" customHeight="1">
      <c r="A192" s="52"/>
      <c r="B192" s="53" t="s">
        <v>114</v>
      </c>
      <c r="C192" s="53"/>
      <c r="D192" s="88" t="s">
        <v>115</v>
      </c>
      <c r="E192" s="85">
        <f>SUM(E194:E200)</f>
        <v>251022</v>
      </c>
      <c r="F192" s="85">
        <f>SUM(F194:F200)</f>
        <v>204417.39</v>
      </c>
      <c r="G192" s="89">
        <f>SUM(F192/E192)*100</f>
        <v>81.43405358892846</v>
      </c>
    </row>
    <row r="193" spans="1:7" ht="44.25" customHeight="1">
      <c r="A193" s="52"/>
      <c r="B193" s="53"/>
      <c r="C193" s="53"/>
      <c r="D193" s="88" t="s">
        <v>11</v>
      </c>
      <c r="E193" s="85">
        <v>0</v>
      </c>
      <c r="F193" s="85">
        <v>0</v>
      </c>
      <c r="G193" s="91">
        <v>0</v>
      </c>
    </row>
    <row r="194" spans="1:7" ht="44.25" customHeight="1">
      <c r="A194" s="52"/>
      <c r="B194" s="53"/>
      <c r="C194" s="53" t="s">
        <v>354</v>
      </c>
      <c r="D194" s="88" t="s">
        <v>355</v>
      </c>
      <c r="E194" s="90">
        <v>0</v>
      </c>
      <c r="F194" s="90">
        <v>9030</v>
      </c>
      <c r="G194" s="89">
        <v>0</v>
      </c>
    </row>
    <row r="195" spans="1:7" ht="44.25" customHeight="1">
      <c r="A195" s="52"/>
      <c r="B195" s="53"/>
      <c r="C195" s="53" t="s">
        <v>342</v>
      </c>
      <c r="D195" s="88" t="s">
        <v>343</v>
      </c>
      <c r="E195" s="85">
        <v>2500</v>
      </c>
      <c r="F195" s="90">
        <v>2171</v>
      </c>
      <c r="G195" s="89">
        <f aca="true" t="shared" si="5" ref="G195:G201">SUM(F195/E195)*100</f>
        <v>86.83999999999999</v>
      </c>
    </row>
    <row r="196" spans="1:7" ht="69.75" customHeight="1">
      <c r="A196" s="52"/>
      <c r="B196" s="53"/>
      <c r="C196" s="53" t="s">
        <v>51</v>
      </c>
      <c r="D196" s="88" t="s">
        <v>52</v>
      </c>
      <c r="E196" s="85">
        <v>4200</v>
      </c>
      <c r="F196" s="90">
        <v>2338.13</v>
      </c>
      <c r="G196" s="89">
        <f t="shared" si="5"/>
        <v>55.669761904761906</v>
      </c>
    </row>
    <row r="197" spans="1:7" ht="15" customHeight="1">
      <c r="A197" s="52"/>
      <c r="B197" s="53"/>
      <c r="C197" s="53" t="s">
        <v>86</v>
      </c>
      <c r="D197" s="88" t="s">
        <v>87</v>
      </c>
      <c r="E197" s="85">
        <v>73000</v>
      </c>
      <c r="F197" s="90">
        <v>45221.08</v>
      </c>
      <c r="G197" s="89">
        <f t="shared" si="5"/>
        <v>61.94668493150686</v>
      </c>
    </row>
    <row r="198" spans="1:7" ht="15" customHeight="1">
      <c r="A198" s="52"/>
      <c r="B198" s="53"/>
      <c r="C198" s="53" t="s">
        <v>337</v>
      </c>
      <c r="D198" s="88" t="s">
        <v>338</v>
      </c>
      <c r="E198" s="85">
        <v>0</v>
      </c>
      <c r="F198" s="90">
        <v>1181</v>
      </c>
      <c r="G198" s="89">
        <v>0</v>
      </c>
    </row>
    <row r="199" spans="1:7" ht="25.5" customHeight="1">
      <c r="A199" s="52"/>
      <c r="B199" s="53"/>
      <c r="C199" s="53" t="s">
        <v>83</v>
      </c>
      <c r="D199" s="88" t="s">
        <v>315</v>
      </c>
      <c r="E199" s="85">
        <v>0</v>
      </c>
      <c r="F199" s="90">
        <v>300</v>
      </c>
      <c r="G199" s="89">
        <v>0</v>
      </c>
    </row>
    <row r="200" spans="1:7" ht="15" customHeight="1">
      <c r="A200" s="52"/>
      <c r="B200" s="53"/>
      <c r="C200" s="53" t="s">
        <v>26</v>
      </c>
      <c r="D200" s="88" t="s">
        <v>27</v>
      </c>
      <c r="E200" s="85">
        <v>171322</v>
      </c>
      <c r="F200" s="90">
        <v>144176.18</v>
      </c>
      <c r="G200" s="89">
        <f t="shared" si="5"/>
        <v>84.15508807975624</v>
      </c>
    </row>
    <row r="201" spans="1:7" ht="32.25" customHeight="1">
      <c r="A201" s="52"/>
      <c r="B201" s="53" t="s">
        <v>124</v>
      </c>
      <c r="C201" s="53"/>
      <c r="D201" s="88" t="s">
        <v>125</v>
      </c>
      <c r="E201" s="85">
        <f>SUM(E203:E203)</f>
        <v>61700</v>
      </c>
      <c r="F201" s="90">
        <f>F203</f>
        <v>28297.82</v>
      </c>
      <c r="G201" s="89">
        <f t="shared" si="5"/>
        <v>45.86356564019449</v>
      </c>
    </row>
    <row r="202" spans="1:7" ht="43.5" customHeight="1">
      <c r="A202" s="52"/>
      <c r="B202" s="53"/>
      <c r="C202" s="53"/>
      <c r="D202" s="88" t="s">
        <v>11</v>
      </c>
      <c r="E202" s="85">
        <v>0</v>
      </c>
      <c r="F202" s="85">
        <v>0</v>
      </c>
      <c r="G202" s="91">
        <v>0</v>
      </c>
    </row>
    <row r="203" spans="1:7" ht="15" customHeight="1">
      <c r="A203" s="52"/>
      <c r="B203" s="53"/>
      <c r="C203" s="53" t="s">
        <v>26</v>
      </c>
      <c r="D203" s="88" t="s">
        <v>27</v>
      </c>
      <c r="E203" s="85">
        <v>61700</v>
      </c>
      <c r="F203" s="90">
        <v>28297.82</v>
      </c>
      <c r="G203" s="89">
        <f>SUM(F203/E203)*100</f>
        <v>45.86356564019449</v>
      </c>
    </row>
    <row r="204" spans="1:7" ht="15" customHeight="1">
      <c r="A204" s="52"/>
      <c r="B204" s="53" t="s">
        <v>150</v>
      </c>
      <c r="C204" s="53"/>
      <c r="D204" s="88" t="s">
        <v>149</v>
      </c>
      <c r="E204" s="85">
        <f>SUM(E206:E207)</f>
        <v>63086</v>
      </c>
      <c r="F204" s="85">
        <f>SUM(F206:F207)</f>
        <v>37398.53</v>
      </c>
      <c r="G204" s="89">
        <f>SUM(F204/E204)*100</f>
        <v>59.281821640300535</v>
      </c>
    </row>
    <row r="205" spans="1:7" ht="43.5" customHeight="1">
      <c r="A205" s="52"/>
      <c r="B205" s="53"/>
      <c r="C205" s="53"/>
      <c r="D205" s="88" t="s">
        <v>11</v>
      </c>
      <c r="E205" s="85">
        <v>0</v>
      </c>
      <c r="F205" s="85">
        <v>0</v>
      </c>
      <c r="G205" s="91">
        <v>0</v>
      </c>
    </row>
    <row r="206" spans="1:7" ht="25.5" customHeight="1">
      <c r="A206" s="52"/>
      <c r="B206" s="53"/>
      <c r="C206" s="53" t="s">
        <v>337</v>
      </c>
      <c r="D206" s="88" t="s">
        <v>338</v>
      </c>
      <c r="E206" s="85">
        <v>0</v>
      </c>
      <c r="F206" s="90">
        <v>1479.78</v>
      </c>
      <c r="G206" s="89">
        <v>0</v>
      </c>
    </row>
    <row r="207" spans="1:7" ht="20.25" customHeight="1">
      <c r="A207" s="52"/>
      <c r="B207" s="53"/>
      <c r="C207" s="53" t="s">
        <v>26</v>
      </c>
      <c r="D207" s="88" t="s">
        <v>27</v>
      </c>
      <c r="E207" s="85">
        <v>63086</v>
      </c>
      <c r="F207" s="90">
        <v>35918.75</v>
      </c>
      <c r="G207" s="89">
        <f>SUM(F207/E207)*100</f>
        <v>56.9361665028691</v>
      </c>
    </row>
    <row r="208" spans="1:7" ht="20.25" customHeight="1">
      <c r="A208" s="52" t="s">
        <v>344</v>
      </c>
      <c r="B208" s="53"/>
      <c r="C208" s="53"/>
      <c r="D208" s="88" t="s">
        <v>345</v>
      </c>
      <c r="E208" s="85">
        <f>SUM(E210+E216)</f>
        <v>4188530</v>
      </c>
      <c r="F208" s="85">
        <f>SUM(F210+F216)</f>
        <v>2311441.37</v>
      </c>
      <c r="G208" s="89">
        <f>SUM(F208/E208)*100</f>
        <v>55.18502601151239</v>
      </c>
    </row>
    <row r="209" spans="1:7" ht="44.25" customHeight="1">
      <c r="A209" s="52"/>
      <c r="B209" s="53"/>
      <c r="C209" s="53"/>
      <c r="D209" s="88" t="s">
        <v>11</v>
      </c>
      <c r="E209" s="85">
        <v>0</v>
      </c>
      <c r="F209" s="85">
        <v>0</v>
      </c>
      <c r="G209" s="93">
        <v>0</v>
      </c>
    </row>
    <row r="210" spans="1:7" ht="25.5" customHeight="1">
      <c r="A210" s="52"/>
      <c r="B210" s="53" t="s">
        <v>346</v>
      </c>
      <c r="C210" s="53"/>
      <c r="D210" s="88" t="s">
        <v>99</v>
      </c>
      <c r="E210" s="85">
        <f>SUM(E212:E215)</f>
        <v>452519</v>
      </c>
      <c r="F210" s="85">
        <f>SUM(F212:F215)</f>
        <v>224532.45999999996</v>
      </c>
      <c r="G210" s="89">
        <f>SUM(F210/E210)*100</f>
        <v>49.618349726751795</v>
      </c>
    </row>
    <row r="211" spans="1:7" ht="44.25" customHeight="1">
      <c r="A211" s="52"/>
      <c r="B211" s="53"/>
      <c r="C211" s="53"/>
      <c r="D211" s="88" t="s">
        <v>11</v>
      </c>
      <c r="E211" s="85">
        <v>0</v>
      </c>
      <c r="F211" s="85">
        <v>0</v>
      </c>
      <c r="G211" s="91">
        <v>0</v>
      </c>
    </row>
    <row r="212" spans="1:7" ht="26.25" customHeight="1">
      <c r="A212" s="52"/>
      <c r="B212" s="53"/>
      <c r="C212" s="53" t="s">
        <v>26</v>
      </c>
      <c r="D212" s="88" t="s">
        <v>27</v>
      </c>
      <c r="E212" s="85">
        <v>0</v>
      </c>
      <c r="F212" s="90">
        <v>2052.61</v>
      </c>
      <c r="G212" s="89">
        <v>0</v>
      </c>
    </row>
    <row r="213" spans="1:7" ht="78.75" customHeight="1">
      <c r="A213" s="52"/>
      <c r="B213" s="53"/>
      <c r="C213" s="53" t="s">
        <v>316</v>
      </c>
      <c r="D213" s="88" t="s">
        <v>347</v>
      </c>
      <c r="E213" s="85">
        <v>273839</v>
      </c>
      <c r="F213" s="85">
        <v>143059</v>
      </c>
      <c r="G213" s="89">
        <f>SUM(F213/E213)*100</f>
        <v>52.242010816574705</v>
      </c>
    </row>
    <row r="214" spans="1:7" ht="57" customHeight="1">
      <c r="A214" s="94"/>
      <c r="B214" s="95"/>
      <c r="C214" s="53" t="s">
        <v>407</v>
      </c>
      <c r="D214" s="88" t="s">
        <v>408</v>
      </c>
      <c r="E214" s="85">
        <v>130680</v>
      </c>
      <c r="F214" s="85">
        <v>61646.61</v>
      </c>
      <c r="G214" s="89">
        <f>SUM(F214/E214)*100</f>
        <v>47.17371441689623</v>
      </c>
    </row>
    <row r="215" spans="1:7" ht="48" customHeight="1">
      <c r="A215" s="94"/>
      <c r="B215" s="95"/>
      <c r="C215" s="53" t="s">
        <v>95</v>
      </c>
      <c r="D215" s="88" t="s">
        <v>96</v>
      </c>
      <c r="E215" s="85">
        <v>48000</v>
      </c>
      <c r="F215" s="85">
        <v>17774.24</v>
      </c>
      <c r="G215" s="89">
        <f>SUM(F215/E215)*100</f>
        <v>37.02966666666667</v>
      </c>
    </row>
    <row r="216" spans="1:7" ht="30.75" customHeight="1">
      <c r="A216" s="52"/>
      <c r="B216" s="53" t="s">
        <v>348</v>
      </c>
      <c r="C216" s="53"/>
      <c r="D216" s="88" t="s">
        <v>349</v>
      </c>
      <c r="E216" s="85">
        <f>SUM(E218:E222)</f>
        <v>3736011</v>
      </c>
      <c r="F216" s="85">
        <f>SUM(F218:F222)</f>
        <v>2086908.91</v>
      </c>
      <c r="G216" s="89">
        <f>SUM(F216/E216)*100</f>
        <v>55.85928173123686</v>
      </c>
    </row>
    <row r="217" spans="1:7" ht="45" customHeight="1">
      <c r="A217" s="52"/>
      <c r="B217" s="53"/>
      <c r="C217" s="53"/>
      <c r="D217" s="88" t="s">
        <v>11</v>
      </c>
      <c r="E217" s="85">
        <v>0</v>
      </c>
      <c r="F217" s="85">
        <v>0</v>
      </c>
      <c r="G217" s="91">
        <v>0</v>
      </c>
    </row>
    <row r="218" spans="1:7" ht="21" customHeight="1">
      <c r="A218" s="52"/>
      <c r="B218" s="53"/>
      <c r="C218" s="53" t="s">
        <v>77</v>
      </c>
      <c r="D218" s="88" t="s">
        <v>314</v>
      </c>
      <c r="E218" s="85">
        <v>0</v>
      </c>
      <c r="F218" s="85">
        <v>22.36</v>
      </c>
      <c r="G218" s="89">
        <v>0</v>
      </c>
    </row>
    <row r="219" spans="1:7" ht="21" customHeight="1">
      <c r="A219" s="52"/>
      <c r="B219" s="53"/>
      <c r="C219" s="53" t="s">
        <v>337</v>
      </c>
      <c r="D219" s="88" t="s">
        <v>338</v>
      </c>
      <c r="E219" s="85">
        <v>0</v>
      </c>
      <c r="F219" s="90">
        <v>10004.95</v>
      </c>
      <c r="G219" s="89">
        <v>0</v>
      </c>
    </row>
    <row r="220" spans="1:7" ht="15" customHeight="1">
      <c r="A220" s="52"/>
      <c r="B220" s="53"/>
      <c r="C220" s="53" t="s">
        <v>26</v>
      </c>
      <c r="D220" s="88" t="s">
        <v>27</v>
      </c>
      <c r="E220" s="85">
        <v>301022</v>
      </c>
      <c r="F220" s="85">
        <v>176535.71</v>
      </c>
      <c r="G220" s="89">
        <f>SUM(F220/E220)*100</f>
        <v>58.64545116303791</v>
      </c>
    </row>
    <row r="221" spans="1:7" ht="52.5" customHeight="1">
      <c r="A221" s="94"/>
      <c r="B221" s="95"/>
      <c r="C221" s="53" t="s">
        <v>407</v>
      </c>
      <c r="D221" s="88" t="s">
        <v>408</v>
      </c>
      <c r="E221" s="85">
        <v>228725</v>
      </c>
      <c r="F221" s="85">
        <v>155724.95</v>
      </c>
      <c r="G221" s="89">
        <f>SUM(F221/E221)*100</f>
        <v>68.08392174008088</v>
      </c>
    </row>
    <row r="222" spans="1:7" ht="45" customHeight="1">
      <c r="A222" s="94"/>
      <c r="B222" s="95"/>
      <c r="C222" s="53" t="s">
        <v>95</v>
      </c>
      <c r="D222" s="88" t="s">
        <v>96</v>
      </c>
      <c r="E222" s="85">
        <v>3206264</v>
      </c>
      <c r="F222" s="85">
        <v>1744620.94</v>
      </c>
      <c r="G222" s="89">
        <f>SUM(F222/E222)*100</f>
        <v>54.41289114059229</v>
      </c>
    </row>
    <row r="223" spans="1:7" ht="13.5" customHeight="1">
      <c r="A223" s="52" t="s">
        <v>116</v>
      </c>
      <c r="B223" s="53"/>
      <c r="C223" s="53"/>
      <c r="D223" s="88" t="s">
        <v>117</v>
      </c>
      <c r="E223" s="85">
        <f>SUM(E225)</f>
        <v>500000</v>
      </c>
      <c r="F223" s="85">
        <f>SUM(F225)</f>
        <v>450527.09</v>
      </c>
      <c r="G223" s="89">
        <f>SUM(F223/E223)*100</f>
        <v>90.105418</v>
      </c>
    </row>
    <row r="224" spans="1:7" ht="42.75" customHeight="1">
      <c r="A224" s="52"/>
      <c r="B224" s="53"/>
      <c r="C224" s="53"/>
      <c r="D224" s="88" t="s">
        <v>11</v>
      </c>
      <c r="E224" s="85">
        <v>0</v>
      </c>
      <c r="F224" s="85">
        <v>0</v>
      </c>
      <c r="G224" s="93">
        <v>0</v>
      </c>
    </row>
    <row r="225" spans="1:7" ht="42" customHeight="1">
      <c r="A225" s="52"/>
      <c r="B225" s="53" t="s">
        <v>118</v>
      </c>
      <c r="C225" s="53"/>
      <c r="D225" s="88" t="s">
        <v>119</v>
      </c>
      <c r="E225" s="85">
        <f>SUM(E227:E227)</f>
        <v>500000</v>
      </c>
      <c r="F225" s="90">
        <f>SUM(F227:F227)</f>
        <v>450527.09</v>
      </c>
      <c r="G225" s="89">
        <f>SUM(F225/E225)*100</f>
        <v>90.105418</v>
      </c>
    </row>
    <row r="226" spans="1:7" ht="45" customHeight="1">
      <c r="A226" s="52"/>
      <c r="B226" s="53"/>
      <c r="C226" s="53"/>
      <c r="D226" s="88" t="s">
        <v>11</v>
      </c>
      <c r="E226" s="85">
        <v>0</v>
      </c>
      <c r="F226" s="85">
        <v>0</v>
      </c>
      <c r="G226" s="91">
        <v>0</v>
      </c>
    </row>
    <row r="227" spans="1:7" ht="26.25" customHeight="1">
      <c r="A227" s="52"/>
      <c r="B227" s="53"/>
      <c r="C227" s="53" t="s">
        <v>40</v>
      </c>
      <c r="D227" s="88" t="s">
        <v>41</v>
      </c>
      <c r="E227" s="85">
        <v>500000</v>
      </c>
      <c r="F227" s="85">
        <v>450527.09</v>
      </c>
      <c r="G227" s="89">
        <f>SUM(F227/E227)*100</f>
        <v>90.105418</v>
      </c>
    </row>
    <row r="228" spans="1:7" ht="13.5" customHeight="1">
      <c r="A228" s="96" t="s">
        <v>8</v>
      </c>
      <c r="B228" s="97"/>
      <c r="C228" s="97"/>
      <c r="D228" s="97"/>
      <c r="E228" s="98">
        <f>SUM(E8+E13+E18+E39+E49+E59+E73+E78+E84+E89+E102+E116+E145+E150+E164+E190+E208+E223)</f>
        <v>84442531</v>
      </c>
      <c r="F228" s="98">
        <f>SUM(F8+F13+F18+F39+F49+F59+F73+F78+F84+F89+F102+F116+F145+F150+F164+F190+F208+F223)</f>
        <v>45492072.14</v>
      </c>
      <c r="G228" s="99">
        <f>SUM(F228/E228)*100</f>
        <v>53.873411421076426</v>
      </c>
    </row>
    <row r="229" spans="1:7" ht="44.25" customHeight="1">
      <c r="A229" s="100"/>
      <c r="B229" s="101"/>
      <c r="C229" s="101"/>
      <c r="D229" s="88" t="s">
        <v>11</v>
      </c>
      <c r="E229" s="85">
        <f>SUM(E9+E14+E19+E40+E50+E60+E74+E79+E85+E90+E103+E117+E146+E151+E165+E191+E209+E224)</f>
        <v>1017749</v>
      </c>
      <c r="F229" s="85">
        <f>SUM(F9+F14+F19+F40+F50+F60+F74+F79+F85+F90+F103+F117+F146+F151+F165+F191+F209+F224)</f>
        <v>692372.54</v>
      </c>
      <c r="G229" s="89">
        <f>SUM(F229/E229)*100</f>
        <v>68.0297932004846</v>
      </c>
    </row>
    <row r="230" spans="1:7" ht="15" customHeight="1">
      <c r="A230" s="96" t="s">
        <v>120</v>
      </c>
      <c r="B230" s="102"/>
      <c r="C230" s="102"/>
      <c r="D230" s="103"/>
      <c r="E230" s="85"/>
      <c r="F230" s="90"/>
      <c r="G230" s="89"/>
    </row>
    <row r="231" spans="1:7" ht="30" customHeight="1">
      <c r="A231" s="52" t="s">
        <v>22</v>
      </c>
      <c r="B231" s="53"/>
      <c r="C231" s="53"/>
      <c r="D231" s="88" t="s">
        <v>23</v>
      </c>
      <c r="E231" s="85">
        <f>SUM(E233)</f>
        <v>317500</v>
      </c>
      <c r="F231" s="85">
        <f>SUM(F233)</f>
        <v>0</v>
      </c>
      <c r="G231" s="89">
        <v>0</v>
      </c>
    </row>
    <row r="232" spans="1:7" ht="44.25" customHeight="1">
      <c r="A232" s="52"/>
      <c r="B232" s="53"/>
      <c r="C232" s="53"/>
      <c r="D232" s="88" t="s">
        <v>11</v>
      </c>
      <c r="E232" s="85">
        <f>SUM(E234)</f>
        <v>0</v>
      </c>
      <c r="F232" s="85">
        <f>SUM(F234)</f>
        <v>0</v>
      </c>
      <c r="G232" s="91">
        <v>0</v>
      </c>
    </row>
    <row r="233" spans="1:7" ht="26.25" customHeight="1">
      <c r="A233" s="52"/>
      <c r="B233" s="53" t="s">
        <v>24</v>
      </c>
      <c r="C233" s="53"/>
      <c r="D233" s="88" t="s">
        <v>25</v>
      </c>
      <c r="E233" s="85">
        <f>SUM(E235:E235)</f>
        <v>317500</v>
      </c>
      <c r="F233" s="85">
        <f>SUM(F235:F235)</f>
        <v>0</v>
      </c>
      <c r="G233" s="89">
        <v>0</v>
      </c>
    </row>
    <row r="234" spans="1:7" ht="44.25" customHeight="1">
      <c r="A234" s="52"/>
      <c r="B234" s="53"/>
      <c r="C234" s="53"/>
      <c r="D234" s="88" t="s">
        <v>11</v>
      </c>
      <c r="E234" s="85">
        <v>0</v>
      </c>
      <c r="F234" s="85">
        <v>0</v>
      </c>
      <c r="G234" s="91">
        <v>0</v>
      </c>
    </row>
    <row r="235" spans="1:7" ht="62.25" customHeight="1">
      <c r="A235" s="52"/>
      <c r="B235" s="53"/>
      <c r="C235" s="53" t="s">
        <v>317</v>
      </c>
      <c r="D235" s="88" t="s">
        <v>318</v>
      </c>
      <c r="E235" s="90">
        <v>317500</v>
      </c>
      <c r="F235" s="90">
        <v>0</v>
      </c>
      <c r="G235" s="89">
        <v>0</v>
      </c>
    </row>
    <row r="236" spans="1:7" ht="28.5" customHeight="1">
      <c r="A236" s="52" t="s">
        <v>34</v>
      </c>
      <c r="B236" s="53"/>
      <c r="C236" s="53"/>
      <c r="D236" s="88" t="s">
        <v>35</v>
      </c>
      <c r="E236" s="85">
        <f>E238</f>
        <v>11883979</v>
      </c>
      <c r="F236" s="85">
        <f>F238</f>
        <v>3922251.23</v>
      </c>
      <c r="G236" s="89">
        <f aca="true" t="shared" si="6" ref="G236:G242">SUM(F236/E236)*100</f>
        <v>33.004528449604294</v>
      </c>
    </row>
    <row r="237" spans="1:7" ht="42.75" customHeight="1">
      <c r="A237" s="52"/>
      <c r="B237" s="53"/>
      <c r="C237" s="53"/>
      <c r="D237" s="88" t="s">
        <v>11</v>
      </c>
      <c r="E237" s="85">
        <f>SUM(E239)</f>
        <v>11883979</v>
      </c>
      <c r="F237" s="85">
        <f>SUM(F239)</f>
        <v>3916727.73</v>
      </c>
      <c r="G237" s="89">
        <f t="shared" si="6"/>
        <v>32.95804990904141</v>
      </c>
    </row>
    <row r="238" spans="1:7" ht="25.5" customHeight="1">
      <c r="A238" s="52"/>
      <c r="B238" s="53" t="s">
        <v>36</v>
      </c>
      <c r="C238" s="53"/>
      <c r="D238" s="88" t="s">
        <v>37</v>
      </c>
      <c r="E238" s="85">
        <f>SUM(E240:E241)</f>
        <v>11883979</v>
      </c>
      <c r="F238" s="85">
        <f>SUM(F240:F241)</f>
        <v>3922251.23</v>
      </c>
      <c r="G238" s="89">
        <f t="shared" si="6"/>
        <v>33.004528449604294</v>
      </c>
    </row>
    <row r="239" spans="1:7" ht="43.5" customHeight="1">
      <c r="A239" s="52"/>
      <c r="B239" s="53"/>
      <c r="C239" s="53"/>
      <c r="D239" s="88" t="s">
        <v>11</v>
      </c>
      <c r="E239" s="85">
        <f>SUM(E241)</f>
        <v>11883979</v>
      </c>
      <c r="F239" s="85">
        <f>SUM(F241)</f>
        <v>3916727.73</v>
      </c>
      <c r="G239" s="89">
        <f t="shared" si="6"/>
        <v>32.95804990904141</v>
      </c>
    </row>
    <row r="240" spans="1:7" ht="32.25" customHeight="1">
      <c r="A240" s="52"/>
      <c r="B240" s="53"/>
      <c r="C240" s="53" t="s">
        <v>399</v>
      </c>
      <c r="D240" s="88" t="s">
        <v>400</v>
      </c>
      <c r="E240" s="85">
        <v>0</v>
      </c>
      <c r="F240" s="85">
        <v>5523.5</v>
      </c>
      <c r="G240" s="89">
        <v>0</v>
      </c>
    </row>
    <row r="241" spans="1:7" ht="78.75" customHeight="1">
      <c r="A241" s="52"/>
      <c r="B241" s="53"/>
      <c r="C241" s="53" t="s">
        <v>319</v>
      </c>
      <c r="D241" s="88" t="s">
        <v>320</v>
      </c>
      <c r="E241" s="85">
        <v>11883979</v>
      </c>
      <c r="F241" s="85">
        <v>3916727.73</v>
      </c>
      <c r="G241" s="89">
        <f t="shared" si="6"/>
        <v>32.95804990904141</v>
      </c>
    </row>
    <row r="242" spans="1:7" ht="20.25" customHeight="1">
      <c r="A242" s="52" t="s">
        <v>38</v>
      </c>
      <c r="B242" s="53"/>
      <c r="C242" s="53"/>
      <c r="D242" s="88" t="s">
        <v>39</v>
      </c>
      <c r="E242" s="85">
        <f>SUM(E244)</f>
        <v>170850</v>
      </c>
      <c r="F242" s="85">
        <f>SUM(F244)</f>
        <v>0</v>
      </c>
      <c r="G242" s="89">
        <f t="shared" si="6"/>
        <v>0</v>
      </c>
    </row>
    <row r="243" spans="1:7" ht="44.25" customHeight="1">
      <c r="A243" s="52"/>
      <c r="B243" s="53"/>
      <c r="C243" s="53"/>
      <c r="D243" s="88" t="s">
        <v>11</v>
      </c>
      <c r="E243" s="85">
        <f>E245</f>
        <v>170850</v>
      </c>
      <c r="F243" s="85">
        <f>F245</f>
        <v>0</v>
      </c>
      <c r="G243" s="91">
        <v>0</v>
      </c>
    </row>
    <row r="244" spans="1:7" ht="29.25" customHeight="1">
      <c r="A244" s="52"/>
      <c r="B244" s="53" t="s">
        <v>294</v>
      </c>
      <c r="C244" s="53"/>
      <c r="D244" s="88" t="s">
        <v>61</v>
      </c>
      <c r="E244" s="85">
        <f>SUM(E246:E246)</f>
        <v>170850</v>
      </c>
      <c r="F244" s="85">
        <f>SUM(F246:F246)</f>
        <v>0</v>
      </c>
      <c r="G244" s="89">
        <f>SUM(F244/E244)*100</f>
        <v>0</v>
      </c>
    </row>
    <row r="245" spans="1:7" ht="44.25" customHeight="1">
      <c r="A245" s="52"/>
      <c r="B245" s="53"/>
      <c r="C245" s="53"/>
      <c r="D245" s="88" t="s">
        <v>11</v>
      </c>
      <c r="E245" s="85">
        <f>SUM(E246:E246)</f>
        <v>170850</v>
      </c>
      <c r="F245" s="85">
        <f>SUM(F246:F246)</f>
        <v>0</v>
      </c>
      <c r="G245" s="89">
        <f>SUM(F245/E245)*100</f>
        <v>0</v>
      </c>
    </row>
    <row r="246" spans="1:7" ht="76.5" customHeight="1">
      <c r="A246" s="52"/>
      <c r="B246" s="53"/>
      <c r="C246" s="53" t="s">
        <v>319</v>
      </c>
      <c r="D246" s="88" t="s">
        <v>320</v>
      </c>
      <c r="E246" s="85">
        <v>170850</v>
      </c>
      <c r="F246" s="90">
        <v>0</v>
      </c>
      <c r="G246" s="89">
        <f>SUM(F246/E246)*100</f>
        <v>0</v>
      </c>
    </row>
    <row r="247" spans="1:7" ht="27.75" customHeight="1">
      <c r="A247" s="52" t="s">
        <v>44</v>
      </c>
      <c r="B247" s="53"/>
      <c r="C247" s="53"/>
      <c r="D247" s="88" t="s">
        <v>45</v>
      </c>
      <c r="E247" s="85">
        <f>SUM(E249)</f>
        <v>16800</v>
      </c>
      <c r="F247" s="85">
        <f>SUM(F249)</f>
        <v>16800</v>
      </c>
      <c r="G247" s="89">
        <f>SUM(F247/E247)*100</f>
        <v>100</v>
      </c>
    </row>
    <row r="248" spans="1:7" ht="42.75" customHeight="1">
      <c r="A248" s="52"/>
      <c r="B248" s="53"/>
      <c r="C248" s="53"/>
      <c r="D248" s="88" t="s">
        <v>11</v>
      </c>
      <c r="E248" s="85">
        <v>0</v>
      </c>
      <c r="F248" s="85">
        <v>0</v>
      </c>
      <c r="G248" s="89">
        <v>0</v>
      </c>
    </row>
    <row r="249" spans="1:7" ht="20.25" customHeight="1">
      <c r="A249" s="52"/>
      <c r="B249" s="53" t="s">
        <v>46</v>
      </c>
      <c r="C249" s="53"/>
      <c r="D249" s="88" t="s">
        <v>47</v>
      </c>
      <c r="E249" s="85">
        <f>SUM(E251)</f>
        <v>16800</v>
      </c>
      <c r="F249" s="85">
        <f>SUM(F251)</f>
        <v>16800</v>
      </c>
      <c r="G249" s="89">
        <f>SUM(F249/E249)*100</f>
        <v>100</v>
      </c>
    </row>
    <row r="250" spans="1:7" ht="42.75" customHeight="1">
      <c r="A250" s="52"/>
      <c r="B250" s="53"/>
      <c r="C250" s="53"/>
      <c r="D250" s="88" t="s">
        <v>11</v>
      </c>
      <c r="E250" s="85">
        <v>0</v>
      </c>
      <c r="F250" s="85">
        <v>0</v>
      </c>
      <c r="G250" s="91">
        <v>0</v>
      </c>
    </row>
    <row r="251" spans="1:7" ht="60.75" customHeight="1">
      <c r="A251" s="52"/>
      <c r="B251" s="53"/>
      <c r="C251" s="53" t="s">
        <v>350</v>
      </c>
      <c r="D251" s="88" t="s">
        <v>351</v>
      </c>
      <c r="E251" s="85">
        <v>16800</v>
      </c>
      <c r="F251" s="90">
        <v>16800</v>
      </c>
      <c r="G251" s="89">
        <f>SUM(F251/E251)*100</f>
        <v>100</v>
      </c>
    </row>
    <row r="252" spans="1:7" ht="21.75" customHeight="1">
      <c r="A252" s="52" t="s">
        <v>395</v>
      </c>
      <c r="B252" s="53"/>
      <c r="C252" s="53"/>
      <c r="D252" s="88" t="s">
        <v>401</v>
      </c>
      <c r="E252" s="85">
        <f>SUM(E254)</f>
        <v>10100</v>
      </c>
      <c r="F252" s="85">
        <f>SUM(F254)</f>
        <v>10100</v>
      </c>
      <c r="G252" s="89">
        <f>SUM(F252/E252)*100</f>
        <v>100</v>
      </c>
    </row>
    <row r="253" spans="1:7" ht="43.5" customHeight="1">
      <c r="A253" s="52"/>
      <c r="B253" s="53"/>
      <c r="C253" s="53"/>
      <c r="D253" s="88" t="s">
        <v>11</v>
      </c>
      <c r="E253" s="85">
        <f>(E255)</f>
        <v>0</v>
      </c>
      <c r="F253" s="85">
        <f>(F255)</f>
        <v>0</v>
      </c>
      <c r="G253" s="89">
        <v>0</v>
      </c>
    </row>
    <row r="254" spans="1:7" ht="24.75" customHeight="1">
      <c r="A254" s="52"/>
      <c r="B254" s="53" t="s">
        <v>396</v>
      </c>
      <c r="C254" s="53"/>
      <c r="D254" s="88" t="s">
        <v>61</v>
      </c>
      <c r="E254" s="85">
        <f>SUM(E256)</f>
        <v>10100</v>
      </c>
      <c r="F254" s="85">
        <f>SUM(F256)</f>
        <v>10100</v>
      </c>
      <c r="G254" s="89">
        <f>SUM(F254/E254)*100</f>
        <v>100</v>
      </c>
    </row>
    <row r="255" spans="1:7" ht="42.75" customHeight="1">
      <c r="A255" s="52"/>
      <c r="B255" s="53"/>
      <c r="C255" s="53"/>
      <c r="D255" s="88" t="s">
        <v>11</v>
      </c>
      <c r="E255" s="85">
        <v>0</v>
      </c>
      <c r="F255" s="85">
        <v>0</v>
      </c>
      <c r="G255" s="89">
        <v>0</v>
      </c>
    </row>
    <row r="256" spans="1:7" ht="51.75" customHeight="1">
      <c r="A256" s="52"/>
      <c r="B256" s="53"/>
      <c r="C256" s="53" t="s">
        <v>402</v>
      </c>
      <c r="D256" s="88" t="s">
        <v>403</v>
      </c>
      <c r="E256" s="104">
        <v>10100</v>
      </c>
      <c r="F256" s="104">
        <v>10100</v>
      </c>
      <c r="G256" s="87">
        <f>SUM(F256/E256)*100</f>
        <v>100</v>
      </c>
    </row>
    <row r="257" spans="1:7" ht="22.5" customHeight="1">
      <c r="A257" s="52" t="s">
        <v>67</v>
      </c>
      <c r="B257" s="53"/>
      <c r="C257" s="53"/>
      <c r="D257" s="88" t="s">
        <v>68</v>
      </c>
      <c r="E257" s="85">
        <f>E259</f>
        <v>739700</v>
      </c>
      <c r="F257" s="85">
        <f>F259</f>
        <v>739700</v>
      </c>
      <c r="G257" s="89">
        <f>SUM(F257/E257)*100</f>
        <v>100</v>
      </c>
    </row>
    <row r="258" spans="1:7" ht="43.5" customHeight="1">
      <c r="A258" s="52"/>
      <c r="B258" s="53"/>
      <c r="C258" s="53"/>
      <c r="D258" s="88" t="s">
        <v>11</v>
      </c>
      <c r="E258" s="85">
        <f>SUM(E260)</f>
        <v>0</v>
      </c>
      <c r="F258" s="85">
        <v>0</v>
      </c>
      <c r="G258" s="89">
        <v>0</v>
      </c>
    </row>
    <row r="259" spans="1:7" ht="23.25" customHeight="1">
      <c r="A259" s="52"/>
      <c r="B259" s="53" t="s">
        <v>323</v>
      </c>
      <c r="C259" s="53"/>
      <c r="D259" s="88" t="s">
        <v>324</v>
      </c>
      <c r="E259" s="85">
        <f>SUM(E261)</f>
        <v>739700</v>
      </c>
      <c r="F259" s="85">
        <f>SUM(F261)</f>
        <v>739700</v>
      </c>
      <c r="G259" s="89">
        <f>SUM(F259/E259)*100</f>
        <v>100</v>
      </c>
    </row>
    <row r="260" spans="1:7" ht="43.5" customHeight="1">
      <c r="A260" s="52"/>
      <c r="B260" s="53"/>
      <c r="C260" s="53"/>
      <c r="D260" s="88" t="s">
        <v>11</v>
      </c>
      <c r="E260" s="85">
        <v>0</v>
      </c>
      <c r="F260" s="85">
        <v>0</v>
      </c>
      <c r="G260" s="89">
        <v>0</v>
      </c>
    </row>
    <row r="261" spans="1:7" ht="63.75" customHeight="1">
      <c r="A261" s="52"/>
      <c r="B261" s="53"/>
      <c r="C261" s="53" t="s">
        <v>321</v>
      </c>
      <c r="D261" s="88" t="s">
        <v>322</v>
      </c>
      <c r="E261" s="85">
        <v>739700</v>
      </c>
      <c r="F261" s="85">
        <v>739700</v>
      </c>
      <c r="G261" s="89">
        <f>SUM(F261/E261)*100</f>
        <v>100</v>
      </c>
    </row>
    <row r="262" spans="1:7" ht="22.5" customHeight="1">
      <c r="A262" s="94" t="s">
        <v>81</v>
      </c>
      <c r="B262" s="95"/>
      <c r="C262" s="95"/>
      <c r="D262" s="88" t="s">
        <v>82</v>
      </c>
      <c r="E262" s="85">
        <f>E264</f>
        <v>5368141</v>
      </c>
      <c r="F262" s="85">
        <f>F264</f>
        <v>0</v>
      </c>
      <c r="G262" s="89">
        <f>SUM(F262/E262)*100</f>
        <v>0</v>
      </c>
    </row>
    <row r="263" spans="1:7" ht="44.25" customHeight="1">
      <c r="A263" s="52"/>
      <c r="B263" s="53"/>
      <c r="C263" s="53"/>
      <c r="D263" s="88" t="s">
        <v>11</v>
      </c>
      <c r="E263" s="85">
        <f>SUM(E265)</f>
        <v>4858941</v>
      </c>
      <c r="F263" s="85">
        <v>0</v>
      </c>
      <c r="G263" s="89">
        <v>0</v>
      </c>
    </row>
    <row r="264" spans="1:7" ht="22.5" customHeight="1">
      <c r="A264" s="52"/>
      <c r="B264" s="53" t="s">
        <v>88</v>
      </c>
      <c r="C264" s="53"/>
      <c r="D264" s="88" t="s">
        <v>61</v>
      </c>
      <c r="E264" s="85">
        <f>SUM(E266:E267)</f>
        <v>5368141</v>
      </c>
      <c r="F264" s="85">
        <f>SUM(F266)</f>
        <v>0</v>
      </c>
      <c r="G264" s="89">
        <f>SUM(F264/E264)*100</f>
        <v>0</v>
      </c>
    </row>
    <row r="265" spans="1:7" ht="44.25" customHeight="1">
      <c r="A265" s="52"/>
      <c r="B265" s="53"/>
      <c r="C265" s="53"/>
      <c r="D265" s="88" t="s">
        <v>11</v>
      </c>
      <c r="E265" s="85">
        <f>SUM(E266)</f>
        <v>4858941</v>
      </c>
      <c r="F265" s="85">
        <v>0</v>
      </c>
      <c r="G265" s="89">
        <v>0</v>
      </c>
    </row>
    <row r="266" spans="1:7" ht="76.5" customHeight="1">
      <c r="A266" s="52"/>
      <c r="B266" s="53"/>
      <c r="C266" s="53" t="s">
        <v>319</v>
      </c>
      <c r="D266" s="88" t="s">
        <v>320</v>
      </c>
      <c r="E266" s="85">
        <v>4858941</v>
      </c>
      <c r="F266" s="85">
        <v>0</v>
      </c>
      <c r="G266" s="89">
        <f>SUM(F266/E266)*100</f>
        <v>0</v>
      </c>
    </row>
    <row r="267" spans="1:7" ht="62.25" customHeight="1">
      <c r="A267" s="52"/>
      <c r="B267" s="53"/>
      <c r="C267" s="53" t="s">
        <v>350</v>
      </c>
      <c r="D267" s="88" t="s">
        <v>351</v>
      </c>
      <c r="E267" s="85">
        <v>509200</v>
      </c>
      <c r="F267" s="85">
        <v>0</v>
      </c>
      <c r="G267" s="89">
        <f>SUM(F267/E267)*100</f>
        <v>0</v>
      </c>
    </row>
    <row r="268" spans="1:7" ht="21.75" customHeight="1">
      <c r="A268" s="52" t="s">
        <v>93</v>
      </c>
      <c r="B268" s="53"/>
      <c r="C268" s="53"/>
      <c r="D268" s="88" t="s">
        <v>94</v>
      </c>
      <c r="E268" s="85">
        <f>SUM(E270:E273)</f>
        <v>369363</v>
      </c>
      <c r="F268" s="85">
        <f>SUM(F270)</f>
        <v>16536</v>
      </c>
      <c r="G268" s="89">
        <f>SUM(F268/E268)*100</f>
        <v>4.476896711365242</v>
      </c>
    </row>
    <row r="269" spans="1:7" ht="42.75" customHeight="1">
      <c r="A269" s="52"/>
      <c r="B269" s="53"/>
      <c r="C269" s="53"/>
      <c r="D269" s="88" t="s">
        <v>11</v>
      </c>
      <c r="E269" s="85">
        <v>0</v>
      </c>
      <c r="F269" s="85">
        <v>0</v>
      </c>
      <c r="G269" s="89">
        <v>0</v>
      </c>
    </row>
    <row r="270" spans="1:7" ht="25.5" customHeight="1">
      <c r="A270" s="52"/>
      <c r="B270" s="53" t="s">
        <v>97</v>
      </c>
      <c r="C270" s="53"/>
      <c r="D270" s="88" t="s">
        <v>98</v>
      </c>
      <c r="E270" s="85">
        <f>SUM(E272)</f>
        <v>0</v>
      </c>
      <c r="F270" s="85">
        <f>SUM(F272)</f>
        <v>16536</v>
      </c>
      <c r="G270" s="89">
        <v>0</v>
      </c>
    </row>
    <row r="271" spans="1:7" ht="42.75" customHeight="1">
      <c r="A271" s="52"/>
      <c r="B271" s="53"/>
      <c r="C271" s="53"/>
      <c r="D271" s="88" t="s">
        <v>11</v>
      </c>
      <c r="E271" s="85">
        <v>0</v>
      </c>
      <c r="F271" s="85">
        <v>0</v>
      </c>
      <c r="G271" s="89">
        <v>0</v>
      </c>
    </row>
    <row r="272" spans="1:7" ht="24" customHeight="1">
      <c r="A272" s="52"/>
      <c r="B272" s="53"/>
      <c r="C272" s="53" t="s">
        <v>399</v>
      </c>
      <c r="D272" s="88" t="s">
        <v>400</v>
      </c>
      <c r="E272" s="85">
        <v>0</v>
      </c>
      <c r="F272" s="90">
        <v>16536</v>
      </c>
      <c r="G272" s="89">
        <v>0</v>
      </c>
    </row>
    <row r="273" spans="1:7" ht="21.75" customHeight="1">
      <c r="A273" s="52"/>
      <c r="B273" s="53" t="s">
        <v>100</v>
      </c>
      <c r="C273" s="53"/>
      <c r="D273" s="88" t="s">
        <v>61</v>
      </c>
      <c r="E273" s="85">
        <f>SUM(E275)</f>
        <v>369363</v>
      </c>
      <c r="F273" s="85">
        <f>SUM(F275)</f>
        <v>0</v>
      </c>
      <c r="G273" s="89">
        <f>SUM(F273/E273)*100</f>
        <v>0</v>
      </c>
    </row>
    <row r="274" spans="1:7" ht="41.25" customHeight="1">
      <c r="A274" s="52"/>
      <c r="B274" s="53"/>
      <c r="C274" s="53"/>
      <c r="D274" s="88" t="s">
        <v>11</v>
      </c>
      <c r="E274" s="85">
        <v>0</v>
      </c>
      <c r="F274" s="85">
        <v>0</v>
      </c>
      <c r="G274" s="89">
        <v>0</v>
      </c>
    </row>
    <row r="275" spans="1:7" ht="45.75" customHeight="1">
      <c r="A275" s="52"/>
      <c r="B275" s="53"/>
      <c r="C275" s="53" t="s">
        <v>410</v>
      </c>
      <c r="D275" s="88" t="s">
        <v>411</v>
      </c>
      <c r="E275" s="104">
        <v>369363</v>
      </c>
      <c r="F275" s="104">
        <v>0</v>
      </c>
      <c r="G275" s="105">
        <v>0</v>
      </c>
    </row>
    <row r="276" spans="1:7" ht="24.75" customHeight="1">
      <c r="A276" s="52" t="s">
        <v>112</v>
      </c>
      <c r="B276" s="53"/>
      <c r="C276" s="53"/>
      <c r="D276" s="88" t="s">
        <v>113</v>
      </c>
      <c r="E276" s="85">
        <f>SUM(E278)</f>
        <v>74531</v>
      </c>
      <c r="F276" s="85">
        <f>SUM(F278)</f>
        <v>0</v>
      </c>
      <c r="G276" s="89">
        <f>SUM(F276/E276)*100</f>
        <v>0</v>
      </c>
    </row>
    <row r="277" spans="1:7" ht="44.25" customHeight="1">
      <c r="A277" s="52"/>
      <c r="B277" s="53"/>
      <c r="C277" s="53"/>
      <c r="D277" s="88" t="s">
        <v>11</v>
      </c>
      <c r="E277" s="85">
        <v>0</v>
      </c>
      <c r="F277" s="85">
        <v>0</v>
      </c>
      <c r="G277" s="91">
        <v>0</v>
      </c>
    </row>
    <row r="278" spans="1:7" ht="27" customHeight="1">
      <c r="A278" s="52"/>
      <c r="B278" s="53" t="s">
        <v>114</v>
      </c>
      <c r="C278" s="53"/>
      <c r="D278" s="88" t="s">
        <v>115</v>
      </c>
      <c r="E278" s="85">
        <f>SUM(E280)</f>
        <v>74531</v>
      </c>
      <c r="F278" s="90">
        <f>SUM(F280)</f>
        <v>0</v>
      </c>
      <c r="G278" s="89">
        <f>SUM(F278/E278)*100</f>
        <v>0</v>
      </c>
    </row>
    <row r="279" spans="1:7" ht="45" customHeight="1">
      <c r="A279" s="52"/>
      <c r="B279" s="53"/>
      <c r="C279" s="53"/>
      <c r="D279" s="88" t="s">
        <v>11</v>
      </c>
      <c r="E279" s="85">
        <v>0</v>
      </c>
      <c r="F279" s="85">
        <v>0</v>
      </c>
      <c r="G279" s="91">
        <v>0</v>
      </c>
    </row>
    <row r="280" spans="1:7" ht="63.75" customHeight="1">
      <c r="A280" s="94"/>
      <c r="B280" s="95"/>
      <c r="C280" s="53" t="s">
        <v>350</v>
      </c>
      <c r="D280" s="88" t="s">
        <v>351</v>
      </c>
      <c r="E280" s="85">
        <v>74531</v>
      </c>
      <c r="F280" s="90">
        <v>0</v>
      </c>
      <c r="G280" s="89">
        <f>SUM(F280/E280)*100</f>
        <v>0</v>
      </c>
    </row>
    <row r="281" spans="1:7" ht="27.75" customHeight="1">
      <c r="A281" s="52" t="s">
        <v>133</v>
      </c>
      <c r="B281" s="53"/>
      <c r="C281" s="53"/>
      <c r="D281" s="88" t="s">
        <v>135</v>
      </c>
      <c r="E281" s="85">
        <f>SUM(E283)</f>
        <v>7193014</v>
      </c>
      <c r="F281" s="85">
        <f>SUM(F283+F295+F298)</f>
        <v>265191.71</v>
      </c>
      <c r="G281" s="89">
        <f>SUM(F281/E281)*100</f>
        <v>3.68679541010208</v>
      </c>
    </row>
    <row r="282" spans="1:7" ht="43.5" customHeight="1">
      <c r="A282" s="52"/>
      <c r="B282" s="53"/>
      <c r="C282" s="53"/>
      <c r="D282" s="88" t="s">
        <v>11</v>
      </c>
      <c r="E282" s="85">
        <f>SUM(E284:E284)</f>
        <v>7193014</v>
      </c>
      <c r="F282" s="85">
        <f>SUM(F284:F284)</f>
        <v>265191.71</v>
      </c>
      <c r="G282" s="89">
        <f>SUM(F282/E282)*100</f>
        <v>3.68679541010208</v>
      </c>
    </row>
    <row r="283" spans="1:7" ht="22.5" customHeight="1">
      <c r="A283" s="52"/>
      <c r="B283" s="53" t="s">
        <v>134</v>
      </c>
      <c r="C283" s="53"/>
      <c r="D283" s="88" t="s">
        <v>61</v>
      </c>
      <c r="E283" s="85">
        <f>SUM(E285:E285)</f>
        <v>7193014</v>
      </c>
      <c r="F283" s="85">
        <f>SUM(F285:F285)</f>
        <v>265191.71</v>
      </c>
      <c r="G283" s="89">
        <f aca="true" t="shared" si="7" ref="G283:G294">SUM(F283/E283)*100</f>
        <v>3.68679541010208</v>
      </c>
    </row>
    <row r="284" spans="1:7" ht="43.5" customHeight="1">
      <c r="A284" s="52"/>
      <c r="B284" s="53"/>
      <c r="C284" s="53"/>
      <c r="D284" s="88" t="s">
        <v>11</v>
      </c>
      <c r="E284" s="85">
        <f>SUM(E285:E285)</f>
        <v>7193014</v>
      </c>
      <c r="F284" s="85">
        <f>SUM(F285:F285)</f>
        <v>265191.71</v>
      </c>
      <c r="G284" s="89">
        <f t="shared" si="7"/>
        <v>3.68679541010208</v>
      </c>
    </row>
    <row r="285" spans="1:7" ht="70.5" customHeight="1">
      <c r="A285" s="52"/>
      <c r="B285" s="53"/>
      <c r="C285" s="53" t="s">
        <v>319</v>
      </c>
      <c r="D285" s="88" t="s">
        <v>320</v>
      </c>
      <c r="E285" s="85">
        <v>7193014</v>
      </c>
      <c r="F285" s="90">
        <v>265191.71</v>
      </c>
      <c r="G285" s="89">
        <f t="shared" si="7"/>
        <v>3.68679541010208</v>
      </c>
    </row>
    <row r="286" spans="1:7" ht="21" customHeight="1">
      <c r="A286" s="52" t="s">
        <v>141</v>
      </c>
      <c r="B286" s="53"/>
      <c r="C286" s="53"/>
      <c r="D286" s="88" t="s">
        <v>140</v>
      </c>
      <c r="E286" s="85">
        <f>SUM(E288)</f>
        <v>75000</v>
      </c>
      <c r="F286" s="85">
        <f>SUM(F288)</f>
        <v>0</v>
      </c>
      <c r="G286" s="89">
        <f>SUM(F286/E286)*100</f>
        <v>0</v>
      </c>
    </row>
    <row r="287" spans="1:7" ht="45" customHeight="1">
      <c r="A287" s="52"/>
      <c r="B287" s="53"/>
      <c r="C287" s="53"/>
      <c r="D287" s="88" t="s">
        <v>11</v>
      </c>
      <c r="E287" s="85">
        <v>0</v>
      </c>
      <c r="F287" s="85">
        <v>0</v>
      </c>
      <c r="G287" s="91">
        <v>0</v>
      </c>
    </row>
    <row r="288" spans="1:7" ht="24" customHeight="1">
      <c r="A288" s="52"/>
      <c r="B288" s="53" t="s">
        <v>409</v>
      </c>
      <c r="C288" s="53"/>
      <c r="D288" s="88" t="s">
        <v>61</v>
      </c>
      <c r="E288" s="85">
        <f>SUM(E290)</f>
        <v>75000</v>
      </c>
      <c r="F288" s="85">
        <f>SUM(F290)</f>
        <v>0</v>
      </c>
      <c r="G288" s="89">
        <f>SUM(F288/E288)*100</f>
        <v>0</v>
      </c>
    </row>
    <row r="289" spans="1:7" ht="42.75" customHeight="1">
      <c r="A289" s="52"/>
      <c r="B289" s="53"/>
      <c r="C289" s="53"/>
      <c r="D289" s="88" t="s">
        <v>11</v>
      </c>
      <c r="E289" s="85">
        <v>0</v>
      </c>
      <c r="F289" s="85">
        <v>0</v>
      </c>
      <c r="G289" s="91">
        <v>0</v>
      </c>
    </row>
    <row r="290" spans="1:7" ht="70.5" customHeight="1">
      <c r="A290" s="94"/>
      <c r="B290" s="95"/>
      <c r="C290" s="53" t="s">
        <v>350</v>
      </c>
      <c r="D290" s="88" t="s">
        <v>351</v>
      </c>
      <c r="E290" s="85">
        <v>75000</v>
      </c>
      <c r="F290" s="90">
        <v>0</v>
      </c>
      <c r="G290" s="89">
        <f>SUM(F290/E290)*100</f>
        <v>0</v>
      </c>
    </row>
    <row r="291" spans="1:7" ht="29.25" customHeight="1">
      <c r="A291" s="96" t="s">
        <v>120</v>
      </c>
      <c r="B291" s="97"/>
      <c r="C291" s="97"/>
      <c r="D291" s="97"/>
      <c r="E291" s="98">
        <f>SUM(E231+E236+E242+E247+E252+E257+E268+E262+E276+E281+E286)</f>
        <v>26218978</v>
      </c>
      <c r="F291" s="98">
        <f>SUM(F231+F236+F242+F247+F252+F257+F268+F262+F276+F281+F286)</f>
        <v>4970578.94</v>
      </c>
      <c r="G291" s="99">
        <f t="shared" si="7"/>
        <v>18.957943135693544</v>
      </c>
    </row>
    <row r="292" spans="1:7" ht="43.5" customHeight="1">
      <c r="A292" s="100"/>
      <c r="B292" s="101"/>
      <c r="C292" s="101"/>
      <c r="D292" s="88" t="s">
        <v>11</v>
      </c>
      <c r="E292" s="85">
        <f>SUM(E232+E237+E243+E248+E253+E258+E269+E263+E277+E282+E287)</f>
        <v>24106784</v>
      </c>
      <c r="F292" s="85">
        <f>SUM(F232+F237+F243+F248+F253+F258+F269+F263+F277+F282+F287)</f>
        <v>4181919.44</v>
      </c>
      <c r="G292" s="89">
        <f t="shared" si="7"/>
        <v>17.347479614037276</v>
      </c>
    </row>
    <row r="293" spans="1:7" ht="31.5" customHeight="1">
      <c r="A293" s="82" t="s">
        <v>121</v>
      </c>
      <c r="B293" s="83"/>
      <c r="C293" s="83"/>
      <c r="D293" s="84"/>
      <c r="E293" s="98">
        <f>SUM(E228+E291)</f>
        <v>110661509</v>
      </c>
      <c r="F293" s="98">
        <f>SUM(F228+F291)</f>
        <v>50462651.08</v>
      </c>
      <c r="G293" s="99">
        <f t="shared" si="7"/>
        <v>45.60090634585509</v>
      </c>
    </row>
    <row r="294" spans="1:7" ht="45" customHeight="1" thickBot="1">
      <c r="A294" s="106"/>
      <c r="B294" s="107"/>
      <c r="C294" s="107"/>
      <c r="D294" s="108" t="s">
        <v>11</v>
      </c>
      <c r="E294" s="109">
        <f>SUM(E292+E229)</f>
        <v>25124533</v>
      </c>
      <c r="F294" s="109">
        <f>SUM(F292+F229)</f>
        <v>4874291.98</v>
      </c>
      <c r="G294" s="110">
        <f t="shared" si="7"/>
        <v>19.40052768343993</v>
      </c>
    </row>
    <row r="295" spans="1:7" ht="12.75">
      <c r="A295" s="45"/>
      <c r="B295" s="45"/>
      <c r="C295" s="45"/>
      <c r="D295" s="45"/>
      <c r="E295" s="39"/>
      <c r="F295" s="40"/>
      <c r="G295" s="41"/>
    </row>
    <row r="296" spans="1:7" ht="12.75">
      <c r="A296" s="45"/>
      <c r="B296" s="45"/>
      <c r="C296" s="45"/>
      <c r="D296" s="45"/>
      <c r="E296" s="39"/>
      <c r="F296" s="42"/>
      <c r="G296" s="41"/>
    </row>
    <row r="297" spans="1:7" ht="46.5" customHeight="1">
      <c r="A297" s="55"/>
      <c r="B297" s="55"/>
      <c r="C297" s="55"/>
      <c r="D297" s="55"/>
      <c r="E297" s="55"/>
      <c r="F297" s="55"/>
      <c r="G297" s="55"/>
    </row>
    <row r="298" spans="1:7" ht="12.75">
      <c r="A298" s="45"/>
      <c r="B298" s="45"/>
      <c r="C298" s="45"/>
      <c r="D298" s="45"/>
      <c r="E298" s="39"/>
      <c r="F298" s="40"/>
      <c r="G298" s="41"/>
    </row>
    <row r="299" spans="1:7" ht="12.75">
      <c r="A299" s="45"/>
      <c r="B299" s="45"/>
      <c r="C299" s="45"/>
      <c r="D299" s="45"/>
      <c r="E299" s="39"/>
      <c r="F299" s="40"/>
      <c r="G299" s="41"/>
    </row>
    <row r="300" spans="1:7" ht="12.75">
      <c r="A300" s="45"/>
      <c r="B300" s="45"/>
      <c r="C300" s="45"/>
      <c r="D300" s="45"/>
      <c r="E300" s="39"/>
      <c r="F300" s="40"/>
      <c r="G300" s="41"/>
    </row>
    <row r="301" spans="1:7" ht="12.75">
      <c r="A301" s="45"/>
      <c r="B301" s="45"/>
      <c r="C301" s="45"/>
      <c r="D301" s="45"/>
      <c r="E301" s="39"/>
      <c r="F301" s="40"/>
      <c r="G301" s="41"/>
    </row>
    <row r="302" spans="1:7" ht="12.75">
      <c r="A302" s="45"/>
      <c r="B302" s="45"/>
      <c r="C302" s="45"/>
      <c r="D302" s="45"/>
      <c r="E302" s="39"/>
      <c r="F302" s="40"/>
      <c r="G302" s="41"/>
    </row>
  </sheetData>
  <sheetProtection/>
  <mergeCells count="12">
    <mergeCell ref="A294:C294"/>
    <mergeCell ref="A291:D291"/>
    <mergeCell ref="A292:C292"/>
    <mergeCell ref="A229:C229"/>
    <mergeCell ref="A230:D230"/>
    <mergeCell ref="A297:G297"/>
    <mergeCell ref="A228:D228"/>
    <mergeCell ref="A7:D7"/>
    <mergeCell ref="A4:B4"/>
    <mergeCell ref="C4:D4"/>
    <mergeCell ref="A1:G3"/>
    <mergeCell ref="A293:D293"/>
  </mergeCells>
  <printOptions/>
  <pageMargins left="0.7480314960629921" right="0.7480314960629921" top="1.220472440944882" bottom="0.984251968503937" header="0.5118110236220472" footer="0.5118110236220472"/>
  <pageSetup horizontalDpi="600" verticalDpi="600" orientation="portrait" paperSize="9" r:id="rId1"/>
  <headerFooter>
    <oddHeader xml:space="preserve">&amp;RZałącznik Nr 1
do Informacji o przebiegu wykonania budżetu
Powiatu Opatowskiego za I półrocze 2018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0"/>
  <sheetViews>
    <sheetView showGridLines="0" workbookViewId="0" topLeftCell="A1">
      <pane ySplit="3495" topLeftCell="A1" activePane="bottomLeft" state="split"/>
      <selection pane="topLeft" activeCell="Q8" sqref="Q8:Q10"/>
      <selection pane="bottomLeft" activeCell="J105" sqref="J105"/>
    </sheetView>
  </sheetViews>
  <sheetFormatPr defaultColWidth="9.33203125" defaultRowHeight="12.75"/>
  <cols>
    <col min="1" max="1" width="4.33203125" style="6" customWidth="1"/>
    <col min="2" max="2" width="5" style="6" customWidth="1"/>
    <col min="3" max="4" width="6" style="6" customWidth="1"/>
    <col min="5" max="5" width="7.83203125" style="6" customWidth="1"/>
    <col min="6" max="6" width="5" style="6" customWidth="1"/>
    <col min="7" max="7" width="12.5" style="6" customWidth="1"/>
    <col min="8" max="8" width="7.16015625" style="6" customWidth="1"/>
    <col min="9" max="9" width="12.5" style="6" customWidth="1"/>
    <col min="10" max="10" width="12" style="6" customWidth="1"/>
    <col min="11" max="11" width="12.16015625" style="6" customWidth="1"/>
    <col min="12" max="12" width="11.83203125" style="6" customWidth="1"/>
    <col min="13" max="13" width="10.66015625" style="6" customWidth="1"/>
    <col min="14" max="14" width="11.5" style="6" customWidth="1"/>
    <col min="15" max="15" width="9.83203125" style="6" customWidth="1"/>
    <col min="16" max="16" width="6.33203125" style="6" customWidth="1"/>
    <col min="17" max="17" width="8.33203125" style="6" customWidth="1"/>
    <col min="18" max="19" width="12" style="6" customWidth="1"/>
    <col min="20" max="20" width="12.33203125" style="6" customWidth="1"/>
    <col min="21" max="21" width="5.5" style="6" customWidth="1"/>
    <col min="22" max="22" width="4.83203125" style="6" customWidth="1"/>
    <col min="23" max="16384" width="9.33203125" style="6" customWidth="1"/>
  </cols>
  <sheetData>
    <row r="1" spans="19:22" ht="12.75">
      <c r="S1" s="56"/>
      <c r="T1" s="57"/>
      <c r="U1"/>
      <c r="V1" s="9"/>
    </row>
    <row r="2" spans="1:22" ht="9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.75">
      <c r="A3" s="111" t="s">
        <v>414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10.5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2" ht="15" customHeight="1">
      <c r="A5" s="113" t="s">
        <v>0</v>
      </c>
      <c r="B5" s="114" t="s">
        <v>1</v>
      </c>
      <c r="C5" s="114" t="s">
        <v>3</v>
      </c>
      <c r="D5" s="114"/>
      <c r="E5" s="114" t="s">
        <v>126</v>
      </c>
      <c r="F5" s="114"/>
      <c r="G5" s="115" t="s">
        <v>415</v>
      </c>
      <c r="H5" s="116" t="s">
        <v>122</v>
      </c>
      <c r="I5" s="117" t="s">
        <v>219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8"/>
      <c r="V5" s="119"/>
    </row>
    <row r="6" spans="1:22" ht="7.5" customHeight="1">
      <c r="A6" s="120"/>
      <c r="B6" s="121"/>
      <c r="C6" s="121"/>
      <c r="D6" s="121"/>
      <c r="E6" s="121"/>
      <c r="F6" s="121"/>
      <c r="G6" s="122"/>
      <c r="H6" s="123"/>
      <c r="I6" s="124" t="s">
        <v>218</v>
      </c>
      <c r="J6" s="121" t="s">
        <v>212</v>
      </c>
      <c r="K6" s="121"/>
      <c r="L6" s="121"/>
      <c r="M6" s="121"/>
      <c r="N6" s="121"/>
      <c r="O6" s="121"/>
      <c r="P6" s="121"/>
      <c r="Q6" s="121"/>
      <c r="R6" s="121" t="s">
        <v>217</v>
      </c>
      <c r="S6" s="121" t="s">
        <v>212</v>
      </c>
      <c r="T6" s="121"/>
      <c r="U6" s="125"/>
      <c r="V6" s="126"/>
    </row>
    <row r="7" spans="1:22" ht="9.75" customHeight="1">
      <c r="A7" s="120"/>
      <c r="B7" s="121"/>
      <c r="C7" s="121"/>
      <c r="D7" s="121"/>
      <c r="E7" s="121"/>
      <c r="F7" s="121"/>
      <c r="G7" s="122"/>
      <c r="H7" s="123"/>
      <c r="I7" s="124"/>
      <c r="J7" s="121"/>
      <c r="K7" s="121"/>
      <c r="L7" s="121"/>
      <c r="M7" s="121"/>
      <c r="N7" s="121"/>
      <c r="O7" s="121"/>
      <c r="P7" s="121"/>
      <c r="Q7" s="121"/>
      <c r="R7" s="121"/>
      <c r="S7" s="121" t="s">
        <v>216</v>
      </c>
      <c r="T7" s="127" t="s">
        <v>215</v>
      </c>
      <c r="U7" s="128" t="s">
        <v>431</v>
      </c>
      <c r="V7" s="128" t="s">
        <v>432</v>
      </c>
    </row>
    <row r="8" spans="1:22" ht="11.25" customHeight="1">
      <c r="A8" s="120"/>
      <c r="B8" s="121"/>
      <c r="C8" s="121"/>
      <c r="D8" s="121"/>
      <c r="E8" s="121"/>
      <c r="F8" s="121"/>
      <c r="G8" s="122"/>
      <c r="H8" s="123"/>
      <c r="I8" s="124"/>
      <c r="J8" s="121" t="s">
        <v>213</v>
      </c>
      <c r="K8" s="121" t="s">
        <v>212</v>
      </c>
      <c r="L8" s="121"/>
      <c r="M8" s="121" t="s">
        <v>211</v>
      </c>
      <c r="N8" s="121" t="s">
        <v>210</v>
      </c>
      <c r="O8" s="121" t="s">
        <v>209</v>
      </c>
      <c r="P8" s="129" t="s">
        <v>208</v>
      </c>
      <c r="Q8" s="121" t="s">
        <v>207</v>
      </c>
      <c r="R8" s="121"/>
      <c r="S8" s="121"/>
      <c r="T8" s="127"/>
      <c r="U8" s="128"/>
      <c r="V8" s="128"/>
    </row>
    <row r="9" spans="1:22" ht="8.25" customHeight="1">
      <c r="A9" s="120"/>
      <c r="B9" s="121"/>
      <c r="C9" s="121"/>
      <c r="D9" s="121"/>
      <c r="E9" s="121"/>
      <c r="F9" s="121"/>
      <c r="G9" s="122"/>
      <c r="H9" s="123"/>
      <c r="I9" s="124"/>
      <c r="J9" s="121"/>
      <c r="K9" s="121"/>
      <c r="L9" s="121"/>
      <c r="M9" s="121"/>
      <c r="N9" s="121"/>
      <c r="O9" s="121"/>
      <c r="P9" s="129"/>
      <c r="Q9" s="121"/>
      <c r="R9" s="121"/>
      <c r="S9" s="121"/>
      <c r="T9" s="127" t="s">
        <v>206</v>
      </c>
      <c r="U9" s="128"/>
      <c r="V9" s="128"/>
    </row>
    <row r="10" spans="1:22" ht="57" customHeight="1" thickBot="1">
      <c r="A10" s="130"/>
      <c r="B10" s="131"/>
      <c r="C10" s="131"/>
      <c r="D10" s="131"/>
      <c r="E10" s="131"/>
      <c r="F10" s="131"/>
      <c r="G10" s="132"/>
      <c r="H10" s="133"/>
      <c r="I10" s="134"/>
      <c r="J10" s="131"/>
      <c r="K10" s="135" t="s">
        <v>205</v>
      </c>
      <c r="L10" s="135" t="s">
        <v>204</v>
      </c>
      <c r="M10" s="131"/>
      <c r="N10" s="131"/>
      <c r="O10" s="131"/>
      <c r="P10" s="136"/>
      <c r="Q10" s="131"/>
      <c r="R10" s="131"/>
      <c r="S10" s="131"/>
      <c r="T10" s="137"/>
      <c r="U10" s="138"/>
      <c r="V10" s="138"/>
    </row>
    <row r="11" spans="1:22" s="5" customFormat="1" ht="20.25" customHeight="1" thickBot="1">
      <c r="A11" s="139" t="s">
        <v>4</v>
      </c>
      <c r="B11" s="140" t="s">
        <v>5</v>
      </c>
      <c r="C11" s="132" t="s">
        <v>6</v>
      </c>
      <c r="D11" s="132"/>
      <c r="E11" s="132" t="s">
        <v>7</v>
      </c>
      <c r="F11" s="132"/>
      <c r="G11" s="140" t="s">
        <v>203</v>
      </c>
      <c r="H11" s="141" t="s">
        <v>202</v>
      </c>
      <c r="I11" s="139" t="s">
        <v>201</v>
      </c>
      <c r="J11" s="140" t="s">
        <v>200</v>
      </c>
      <c r="K11" s="140" t="s">
        <v>199</v>
      </c>
      <c r="L11" s="140" t="s">
        <v>198</v>
      </c>
      <c r="M11" s="140" t="s">
        <v>197</v>
      </c>
      <c r="N11" s="140" t="s">
        <v>196</v>
      </c>
      <c r="O11" s="140" t="s">
        <v>195</v>
      </c>
      <c r="P11" s="140" t="s">
        <v>194</v>
      </c>
      <c r="Q11" s="140" t="s">
        <v>193</v>
      </c>
      <c r="R11" s="140" t="s">
        <v>192</v>
      </c>
      <c r="S11" s="140" t="s">
        <v>191</v>
      </c>
      <c r="T11" s="141" t="s">
        <v>190</v>
      </c>
      <c r="U11" s="142"/>
      <c r="V11" s="143" t="s">
        <v>189</v>
      </c>
    </row>
    <row r="12" spans="1:22" s="8" customFormat="1" ht="26.25" customHeight="1">
      <c r="A12" s="144" t="s">
        <v>9</v>
      </c>
      <c r="B12" s="145"/>
      <c r="C12" s="146" t="s">
        <v>10</v>
      </c>
      <c r="D12" s="146"/>
      <c r="E12" s="147">
        <f>SUM(E13:F15)</f>
        <v>88000</v>
      </c>
      <c r="F12" s="147"/>
      <c r="G12" s="148">
        <f>SUM(G13:G15)</f>
        <v>63403.64</v>
      </c>
      <c r="H12" s="148">
        <f aca="true" t="shared" si="0" ref="H12:H51">SUM(G12/E12)*100</f>
        <v>72.04959090909091</v>
      </c>
      <c r="I12" s="148">
        <f aca="true" t="shared" si="1" ref="I12:V12">SUM(I13:I15)</f>
        <v>63403.64</v>
      </c>
      <c r="J12" s="148">
        <f t="shared" si="1"/>
        <v>63403.64</v>
      </c>
      <c r="K12" s="148">
        <f t="shared" si="1"/>
        <v>0</v>
      </c>
      <c r="L12" s="148">
        <f t="shared" si="1"/>
        <v>63403.64</v>
      </c>
      <c r="M12" s="148">
        <f t="shared" si="1"/>
        <v>0</v>
      </c>
      <c r="N12" s="148">
        <f t="shared" si="1"/>
        <v>0</v>
      </c>
      <c r="O12" s="148">
        <f t="shared" si="1"/>
        <v>0</v>
      </c>
      <c r="P12" s="148">
        <f t="shared" si="1"/>
        <v>0</v>
      </c>
      <c r="Q12" s="148">
        <f t="shared" si="1"/>
        <v>0</v>
      </c>
      <c r="R12" s="148">
        <f t="shared" si="1"/>
        <v>0</v>
      </c>
      <c r="S12" s="148">
        <f t="shared" si="1"/>
        <v>0</v>
      </c>
      <c r="T12" s="148">
        <f t="shared" si="1"/>
        <v>0</v>
      </c>
      <c r="U12" s="149"/>
      <c r="V12" s="150">
        <f t="shared" si="1"/>
        <v>0</v>
      </c>
    </row>
    <row r="13" spans="1:22" ht="37.5" customHeight="1">
      <c r="A13" s="151"/>
      <c r="B13" s="152" t="s">
        <v>12</v>
      </c>
      <c r="C13" s="153" t="s">
        <v>13</v>
      </c>
      <c r="D13" s="153"/>
      <c r="E13" s="154">
        <v>6000</v>
      </c>
      <c r="F13" s="154"/>
      <c r="G13" s="155">
        <f>SUM(I13+R13)</f>
        <v>0</v>
      </c>
      <c r="H13" s="155">
        <f t="shared" si="0"/>
        <v>0</v>
      </c>
      <c r="I13" s="155">
        <f>SUM(J13+M13+N13+O13+P13+Q13)</f>
        <v>0</v>
      </c>
      <c r="J13" s="155">
        <f>SUM(K13:L13)</f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6">
        <v>0</v>
      </c>
      <c r="U13" s="157">
        <v>0</v>
      </c>
      <c r="V13" s="157">
        <v>0</v>
      </c>
    </row>
    <row r="14" spans="1:22" ht="24.75" customHeight="1">
      <c r="A14" s="151"/>
      <c r="B14" s="152" t="s">
        <v>416</v>
      </c>
      <c r="C14" s="153" t="s">
        <v>417</v>
      </c>
      <c r="D14" s="153"/>
      <c r="E14" s="154">
        <v>67000</v>
      </c>
      <c r="F14" s="154"/>
      <c r="G14" s="155">
        <f>SUM(I14+R14)</f>
        <v>63403.64</v>
      </c>
      <c r="H14" s="155">
        <f>SUM(G14/E14)*100</f>
        <v>94.63229850746269</v>
      </c>
      <c r="I14" s="155">
        <f>SUM(J14+M14+N14+O14+P14+Q14)</f>
        <v>63403.64</v>
      </c>
      <c r="J14" s="155">
        <f>SUM(K14:L14)</f>
        <v>63403.64</v>
      </c>
      <c r="K14" s="155">
        <v>0</v>
      </c>
      <c r="L14" s="155">
        <v>63403.64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f>SUM(S14)</f>
        <v>0</v>
      </c>
      <c r="S14" s="155">
        <v>0</v>
      </c>
      <c r="T14" s="156">
        <v>0</v>
      </c>
      <c r="U14" s="157">
        <v>0</v>
      </c>
      <c r="V14" s="157">
        <v>0</v>
      </c>
    </row>
    <row r="15" spans="1:22" ht="21" customHeight="1">
      <c r="A15" s="158"/>
      <c r="B15" s="152" t="s">
        <v>188</v>
      </c>
      <c r="C15" s="153" t="s">
        <v>61</v>
      </c>
      <c r="D15" s="153"/>
      <c r="E15" s="154">
        <v>15000</v>
      </c>
      <c r="F15" s="154"/>
      <c r="G15" s="155">
        <f>SUM(I15+R15)</f>
        <v>0</v>
      </c>
      <c r="H15" s="155">
        <f t="shared" si="0"/>
        <v>0</v>
      </c>
      <c r="I15" s="155">
        <f>SUM(J15+M15+N15+O15+P15+Q15)</f>
        <v>0</v>
      </c>
      <c r="J15" s="155">
        <f>SUM(K15:L15)</f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f>SUM(S15)</f>
        <v>0</v>
      </c>
      <c r="S15" s="155">
        <v>0</v>
      </c>
      <c r="T15" s="156">
        <v>0</v>
      </c>
      <c r="U15" s="157">
        <v>0</v>
      </c>
      <c r="V15" s="157">
        <v>0</v>
      </c>
    </row>
    <row r="16" spans="1:22" s="8" customFormat="1" ht="14.25" customHeight="1">
      <c r="A16" s="159" t="s">
        <v>16</v>
      </c>
      <c r="B16" s="160"/>
      <c r="C16" s="161" t="s">
        <v>17</v>
      </c>
      <c r="D16" s="161"/>
      <c r="E16" s="162">
        <f>SUM(E17:F18)</f>
        <v>408000</v>
      </c>
      <c r="F16" s="162"/>
      <c r="G16" s="163">
        <f>SUM(G17:G18)</f>
        <v>131248.15</v>
      </c>
      <c r="H16" s="163">
        <f t="shared" si="0"/>
        <v>32.16866421568627</v>
      </c>
      <c r="I16" s="163">
        <f aca="true" t="shared" si="2" ref="I16:V16">SUM(I17:I18)</f>
        <v>116248.15</v>
      </c>
      <c r="J16" s="163">
        <f t="shared" si="2"/>
        <v>2523.25</v>
      </c>
      <c r="K16" s="163">
        <f t="shared" si="2"/>
        <v>0</v>
      </c>
      <c r="L16" s="163">
        <f t="shared" si="2"/>
        <v>2523.25</v>
      </c>
      <c r="M16" s="163">
        <f t="shared" si="2"/>
        <v>0</v>
      </c>
      <c r="N16" s="163">
        <f t="shared" si="2"/>
        <v>113724.9</v>
      </c>
      <c r="O16" s="163">
        <f t="shared" si="2"/>
        <v>0</v>
      </c>
      <c r="P16" s="163">
        <f t="shared" si="2"/>
        <v>0</v>
      </c>
      <c r="Q16" s="163">
        <f t="shared" si="2"/>
        <v>0</v>
      </c>
      <c r="R16" s="163">
        <f t="shared" si="2"/>
        <v>15000</v>
      </c>
      <c r="S16" s="163">
        <f t="shared" si="2"/>
        <v>15000</v>
      </c>
      <c r="T16" s="163">
        <f t="shared" si="2"/>
        <v>0</v>
      </c>
      <c r="U16" s="164"/>
      <c r="V16" s="165">
        <f t="shared" si="2"/>
        <v>0</v>
      </c>
    </row>
    <row r="17" spans="1:22" ht="22.5" customHeight="1">
      <c r="A17" s="151"/>
      <c r="B17" s="152" t="s">
        <v>18</v>
      </c>
      <c r="C17" s="153" t="s">
        <v>19</v>
      </c>
      <c r="D17" s="153"/>
      <c r="E17" s="154">
        <v>230000</v>
      </c>
      <c r="F17" s="154"/>
      <c r="G17" s="155">
        <f>SUM(I17+R17)</f>
        <v>113724.9</v>
      </c>
      <c r="H17" s="155">
        <f t="shared" si="0"/>
        <v>49.44560869565217</v>
      </c>
      <c r="I17" s="155">
        <f>SUM(J17+M17+N17+O17+P17+Q17)</f>
        <v>113724.9</v>
      </c>
      <c r="J17" s="155">
        <f>SUM(K17:L17)</f>
        <v>0</v>
      </c>
      <c r="K17" s="155">
        <v>0</v>
      </c>
      <c r="L17" s="155">
        <v>0</v>
      </c>
      <c r="M17" s="155">
        <v>0</v>
      </c>
      <c r="N17" s="155">
        <v>113724.9</v>
      </c>
      <c r="O17" s="155">
        <v>0</v>
      </c>
      <c r="P17" s="155">
        <v>0</v>
      </c>
      <c r="Q17" s="155">
        <v>0</v>
      </c>
      <c r="R17" s="155">
        <f>SUM(S17)</f>
        <v>0</v>
      </c>
      <c r="S17" s="155">
        <v>0</v>
      </c>
      <c r="T17" s="156">
        <v>0</v>
      </c>
      <c r="U17" s="157">
        <v>0</v>
      </c>
      <c r="V17" s="157">
        <v>0</v>
      </c>
    </row>
    <row r="18" spans="1:22" ht="27.75" customHeight="1">
      <c r="A18" s="158"/>
      <c r="B18" s="152" t="s">
        <v>187</v>
      </c>
      <c r="C18" s="153" t="s">
        <v>186</v>
      </c>
      <c r="D18" s="153"/>
      <c r="E18" s="154">
        <v>178000</v>
      </c>
      <c r="F18" s="154"/>
      <c r="G18" s="155">
        <f>SUM(I18+R18)</f>
        <v>17523.25</v>
      </c>
      <c r="H18" s="155">
        <f t="shared" si="0"/>
        <v>9.844522471910112</v>
      </c>
      <c r="I18" s="155">
        <f>SUM(J18+M18+N18+O18+P18+Q18)</f>
        <v>2523.25</v>
      </c>
      <c r="J18" s="155">
        <f>SUM(K18:L18)</f>
        <v>2523.25</v>
      </c>
      <c r="K18" s="155">
        <v>0</v>
      </c>
      <c r="L18" s="155">
        <v>2523.25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f>SUM(S18)</f>
        <v>15000</v>
      </c>
      <c r="S18" s="155">
        <v>15000</v>
      </c>
      <c r="T18" s="156">
        <v>0</v>
      </c>
      <c r="U18" s="157">
        <v>0</v>
      </c>
      <c r="V18" s="157">
        <v>0</v>
      </c>
    </row>
    <row r="19" spans="1:22" s="8" customFormat="1" ht="20.25" customHeight="1">
      <c r="A19" s="159" t="s">
        <v>22</v>
      </c>
      <c r="B19" s="160"/>
      <c r="C19" s="161" t="s">
        <v>23</v>
      </c>
      <c r="D19" s="161"/>
      <c r="E19" s="162">
        <f>SUM(E20:F23)</f>
        <v>10829270</v>
      </c>
      <c r="F19" s="162"/>
      <c r="G19" s="163">
        <f>SUM(G20:G23)</f>
        <v>1121077.22</v>
      </c>
      <c r="H19" s="163">
        <f t="shared" si="0"/>
        <v>10.352288012026664</v>
      </c>
      <c r="I19" s="163">
        <f aca="true" t="shared" si="3" ref="I19:V19">SUM(I20:I23)</f>
        <v>1038517.2200000001</v>
      </c>
      <c r="J19" s="163">
        <f t="shared" si="3"/>
        <v>1031877.66</v>
      </c>
      <c r="K19" s="163">
        <f t="shared" si="3"/>
        <v>528786.22</v>
      </c>
      <c r="L19" s="163">
        <f t="shared" si="3"/>
        <v>503091.44</v>
      </c>
      <c r="M19" s="163">
        <f t="shared" si="3"/>
        <v>0</v>
      </c>
      <c r="N19" s="163">
        <f t="shared" si="3"/>
        <v>6639.56</v>
      </c>
      <c r="O19" s="163">
        <f t="shared" si="3"/>
        <v>0</v>
      </c>
      <c r="P19" s="163">
        <f t="shared" si="3"/>
        <v>0</v>
      </c>
      <c r="Q19" s="163">
        <f t="shared" si="3"/>
        <v>0</v>
      </c>
      <c r="R19" s="163">
        <f t="shared" si="3"/>
        <v>82560</v>
      </c>
      <c r="S19" s="163">
        <f t="shared" si="3"/>
        <v>82560</v>
      </c>
      <c r="T19" s="163">
        <f t="shared" si="3"/>
        <v>0</v>
      </c>
      <c r="U19" s="163"/>
      <c r="V19" s="163">
        <f t="shared" si="3"/>
        <v>0</v>
      </c>
    </row>
    <row r="20" spans="1:22" ht="23.25" customHeight="1">
      <c r="A20" s="166"/>
      <c r="B20" s="152" t="s">
        <v>418</v>
      </c>
      <c r="C20" s="153" t="s">
        <v>419</v>
      </c>
      <c r="D20" s="153"/>
      <c r="E20" s="154">
        <v>130000</v>
      </c>
      <c r="F20" s="154"/>
      <c r="G20" s="155">
        <f>SUM(I20+R20)</f>
        <v>0</v>
      </c>
      <c r="H20" s="155">
        <f t="shared" si="0"/>
        <v>0</v>
      </c>
      <c r="I20" s="155">
        <f>SUM(J20+M20+N20+O20+P20+Q20)</f>
        <v>0</v>
      </c>
      <c r="J20" s="155">
        <f>SUM(K20:L20)</f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56">
        <v>0</v>
      </c>
      <c r="U20" s="157">
        <v>0</v>
      </c>
      <c r="V20" s="157">
        <v>0</v>
      </c>
    </row>
    <row r="21" spans="1:22" ht="23.25" customHeight="1">
      <c r="A21" s="166"/>
      <c r="B21" s="152" t="s">
        <v>24</v>
      </c>
      <c r="C21" s="153" t="s">
        <v>25</v>
      </c>
      <c r="D21" s="153"/>
      <c r="E21" s="154">
        <v>6858486</v>
      </c>
      <c r="F21" s="154"/>
      <c r="G21" s="155">
        <f>SUM(I21+R21)</f>
        <v>1120833.82</v>
      </c>
      <c r="H21" s="155">
        <f>SUM(G21/E21)*100</f>
        <v>16.342292161856133</v>
      </c>
      <c r="I21" s="155">
        <f>SUM(J21+M21+N21+O21+P21+Q21)</f>
        <v>1038273.8200000001</v>
      </c>
      <c r="J21" s="155">
        <f>SUM(K21:L21)</f>
        <v>1031634.26</v>
      </c>
      <c r="K21" s="155">
        <v>528542.82</v>
      </c>
      <c r="L21" s="155">
        <v>503091.44</v>
      </c>
      <c r="M21" s="155">
        <v>0</v>
      </c>
      <c r="N21" s="155">
        <v>6639.56</v>
      </c>
      <c r="O21" s="155">
        <v>0</v>
      </c>
      <c r="P21" s="155">
        <v>0</v>
      </c>
      <c r="Q21" s="155">
        <v>0</v>
      </c>
      <c r="R21" s="155">
        <v>82560</v>
      </c>
      <c r="S21" s="155">
        <v>82560</v>
      </c>
      <c r="T21" s="156">
        <v>0</v>
      </c>
      <c r="U21" s="157">
        <v>0</v>
      </c>
      <c r="V21" s="157">
        <v>0</v>
      </c>
    </row>
    <row r="22" spans="1:22" ht="29.25" customHeight="1">
      <c r="A22" s="166"/>
      <c r="B22" s="152" t="s">
        <v>32</v>
      </c>
      <c r="C22" s="153" t="s">
        <v>33</v>
      </c>
      <c r="D22" s="153"/>
      <c r="E22" s="154">
        <v>3840234</v>
      </c>
      <c r="F22" s="154"/>
      <c r="G22" s="155">
        <f>SUM(I22+R22)</f>
        <v>0</v>
      </c>
      <c r="H22" s="155">
        <f t="shared" si="0"/>
        <v>0</v>
      </c>
      <c r="I22" s="155">
        <f>SUM(J22+M22+N22+O22+P22+Q22)</f>
        <v>0</v>
      </c>
      <c r="J22" s="155">
        <f>SUM(K22:L22)</f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55">
        <v>0</v>
      </c>
      <c r="R22" s="167">
        <v>0</v>
      </c>
      <c r="S22" s="167">
        <v>0</v>
      </c>
      <c r="T22" s="156">
        <v>0</v>
      </c>
      <c r="U22" s="157">
        <v>0</v>
      </c>
      <c r="V22" s="157">
        <v>0</v>
      </c>
    </row>
    <row r="23" spans="1:22" ht="29.25" customHeight="1">
      <c r="A23" s="168"/>
      <c r="B23" s="152" t="s">
        <v>302</v>
      </c>
      <c r="C23" s="169" t="s">
        <v>61</v>
      </c>
      <c r="D23" s="170"/>
      <c r="E23" s="154">
        <v>550</v>
      </c>
      <c r="F23" s="154"/>
      <c r="G23" s="155">
        <f>SUM(I23+R23)</f>
        <v>243.4</v>
      </c>
      <c r="H23" s="155">
        <f>SUM(G23/E23)*100</f>
        <v>44.25454545454546</v>
      </c>
      <c r="I23" s="155">
        <f>SUM(J23+M23+N23+O23+P23+Q23)</f>
        <v>243.4</v>
      </c>
      <c r="J23" s="155">
        <f>SUM(K23:L23)</f>
        <v>243.4</v>
      </c>
      <c r="K23" s="155">
        <v>243.4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67">
        <v>0</v>
      </c>
      <c r="S23" s="167">
        <v>0</v>
      </c>
      <c r="T23" s="156">
        <v>0</v>
      </c>
      <c r="U23" s="157">
        <v>0</v>
      </c>
      <c r="V23" s="157">
        <v>0</v>
      </c>
    </row>
    <row r="24" spans="1:22" ht="21.75" customHeight="1">
      <c r="A24" s="159" t="s">
        <v>295</v>
      </c>
      <c r="B24" s="160"/>
      <c r="C24" s="161" t="s">
        <v>296</v>
      </c>
      <c r="D24" s="161"/>
      <c r="E24" s="162">
        <f>SUM(E25:F25)</f>
        <v>358</v>
      </c>
      <c r="F24" s="162"/>
      <c r="G24" s="163">
        <f>SUM(G25:G25)</f>
        <v>357.44</v>
      </c>
      <c r="H24" s="163">
        <f>SUM(G24/E24)*100</f>
        <v>99.84357541899442</v>
      </c>
      <c r="I24" s="163">
        <f>SUM(I25:I25)</f>
        <v>357.44</v>
      </c>
      <c r="J24" s="163">
        <f>SUM(J25:J25)</f>
        <v>357.44</v>
      </c>
      <c r="K24" s="163">
        <f>SUM(K25:K25)</f>
        <v>0</v>
      </c>
      <c r="L24" s="163">
        <f>SUM(L25:L25)</f>
        <v>357.44</v>
      </c>
      <c r="M24" s="163">
        <f>SUM(M25)</f>
        <v>0</v>
      </c>
      <c r="N24" s="163">
        <f>SUM(N25)</f>
        <v>0</v>
      </c>
      <c r="O24" s="163">
        <f>SUM(O25)</f>
        <v>0</v>
      </c>
      <c r="P24" s="163">
        <f>SUM(P25)</f>
        <v>0</v>
      </c>
      <c r="Q24" s="163">
        <f>SUM(Q25)</f>
        <v>0</v>
      </c>
      <c r="R24" s="163">
        <f>SUM(R25:R25)</f>
        <v>0</v>
      </c>
      <c r="S24" s="163">
        <f>SUM(S25:S25)</f>
        <v>0</v>
      </c>
      <c r="T24" s="163">
        <f>SUM(T25)</f>
        <v>0</v>
      </c>
      <c r="U24" s="164"/>
      <c r="V24" s="165">
        <f>SUM(V25)</f>
        <v>0</v>
      </c>
    </row>
    <row r="25" spans="1:22" ht="22.5" customHeight="1">
      <c r="A25" s="166"/>
      <c r="B25" s="152" t="s">
        <v>293</v>
      </c>
      <c r="C25" s="169" t="s">
        <v>61</v>
      </c>
      <c r="D25" s="170"/>
      <c r="E25" s="171">
        <v>358</v>
      </c>
      <c r="F25" s="172"/>
      <c r="G25" s="155">
        <f>SUM(I25+R25)</f>
        <v>357.44</v>
      </c>
      <c r="H25" s="155">
        <f>SUM(G25/E25)*100</f>
        <v>99.84357541899442</v>
      </c>
      <c r="I25" s="155">
        <f>SUM(J25+M25+N25+O25+P25+Q25)</f>
        <v>357.44</v>
      </c>
      <c r="J25" s="155">
        <f>SUM(K25:L25)</f>
        <v>357.44</v>
      </c>
      <c r="K25" s="155">
        <v>0</v>
      </c>
      <c r="L25" s="155">
        <v>357.44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5">
        <v>0</v>
      </c>
      <c r="U25" s="173"/>
      <c r="V25" s="157">
        <v>0</v>
      </c>
    </row>
    <row r="26" spans="1:22" s="8" customFormat="1" ht="26.25" customHeight="1">
      <c r="A26" s="159" t="s">
        <v>34</v>
      </c>
      <c r="B26" s="160"/>
      <c r="C26" s="161" t="s">
        <v>35</v>
      </c>
      <c r="D26" s="161"/>
      <c r="E26" s="162">
        <f>SUM(E27:F27)</f>
        <v>16363427</v>
      </c>
      <c r="F26" s="162"/>
      <c r="G26" s="163">
        <f>SUM(G27:G27)</f>
        <v>7630012.100000001</v>
      </c>
      <c r="H26" s="163">
        <f t="shared" si="0"/>
        <v>46.628448307313626</v>
      </c>
      <c r="I26" s="163">
        <f>SUM(I27:I27)</f>
        <v>23590.36</v>
      </c>
      <c r="J26" s="163">
        <f>SUM(J27:J27)</f>
        <v>23590.36</v>
      </c>
      <c r="K26" s="163">
        <f>SUM(K27:K27)</f>
        <v>18632</v>
      </c>
      <c r="L26" s="163">
        <f>SUM(L27:L27)</f>
        <v>4958.36</v>
      </c>
      <c r="M26" s="163">
        <f>SUM(M27)</f>
        <v>0</v>
      </c>
      <c r="N26" s="163">
        <f>SUM(N27)</f>
        <v>0</v>
      </c>
      <c r="O26" s="163">
        <f>SUM(O27)</f>
        <v>0</v>
      </c>
      <c r="P26" s="163">
        <f>SUM(P27)</f>
        <v>0</v>
      </c>
      <c r="Q26" s="163">
        <f>SUM(Q27)</f>
        <v>0</v>
      </c>
      <c r="R26" s="163">
        <f>SUM(R27:R27)</f>
        <v>7606421.74</v>
      </c>
      <c r="S26" s="163">
        <f>SUM(S27:S27)</f>
        <v>7606421.74</v>
      </c>
      <c r="T26" s="163">
        <f>SUM(T27)</f>
        <v>7154989.43</v>
      </c>
      <c r="U26" s="164"/>
      <c r="V26" s="165">
        <f>SUM(V27)</f>
        <v>0</v>
      </c>
    </row>
    <row r="27" spans="1:22" ht="37.5" customHeight="1">
      <c r="A27" s="166"/>
      <c r="B27" s="152" t="s">
        <v>36</v>
      </c>
      <c r="C27" s="169" t="s">
        <v>37</v>
      </c>
      <c r="D27" s="170"/>
      <c r="E27" s="171">
        <v>16363427</v>
      </c>
      <c r="F27" s="172"/>
      <c r="G27" s="155">
        <f>SUM(I27+R27)</f>
        <v>7630012.100000001</v>
      </c>
      <c r="H27" s="155">
        <f t="shared" si="0"/>
        <v>46.628448307313626</v>
      </c>
      <c r="I27" s="155">
        <f>SUM(J27+M27+N27+O27+P27+Q27)</f>
        <v>23590.36</v>
      </c>
      <c r="J27" s="155">
        <f>SUM(K27:L27)</f>
        <v>23590.36</v>
      </c>
      <c r="K27" s="155">
        <v>18632</v>
      </c>
      <c r="L27" s="155">
        <v>4958.36</v>
      </c>
      <c r="M27" s="155">
        <v>0</v>
      </c>
      <c r="N27" s="155">
        <v>0</v>
      </c>
      <c r="O27" s="155">
        <v>0</v>
      </c>
      <c r="P27" s="155">
        <v>0</v>
      </c>
      <c r="Q27" s="155">
        <v>0</v>
      </c>
      <c r="R27" s="155">
        <v>7606421.74</v>
      </c>
      <c r="S27" s="155">
        <v>7606421.74</v>
      </c>
      <c r="T27" s="156">
        <v>7154989.43</v>
      </c>
      <c r="U27" s="157">
        <v>0</v>
      </c>
      <c r="V27" s="157">
        <v>0</v>
      </c>
    </row>
    <row r="28" spans="1:22" s="8" customFormat="1" ht="24.75" customHeight="1">
      <c r="A28" s="159" t="s">
        <v>38</v>
      </c>
      <c r="B28" s="160"/>
      <c r="C28" s="161" t="s">
        <v>39</v>
      </c>
      <c r="D28" s="161"/>
      <c r="E28" s="162">
        <f>SUM(E29:F31)</f>
        <v>803000</v>
      </c>
      <c r="F28" s="162"/>
      <c r="G28" s="163">
        <f>SUM(G29:G31)</f>
        <v>254306.38</v>
      </c>
      <c r="H28" s="163">
        <f t="shared" si="0"/>
        <v>31.669536737235365</v>
      </c>
      <c r="I28" s="163">
        <f>SUM(I29:I31)</f>
        <v>254306.38</v>
      </c>
      <c r="J28" s="163">
        <f>SUM(J29:J31)</f>
        <v>254306.38</v>
      </c>
      <c r="K28" s="163">
        <f>SUM(K29:K31)</f>
        <v>210739.6</v>
      </c>
      <c r="L28" s="163">
        <f>SUM(L29:L31)</f>
        <v>43566.78</v>
      </c>
      <c r="M28" s="163">
        <f>SUM(M29:M30)</f>
        <v>0</v>
      </c>
      <c r="N28" s="163">
        <f>SUM(N29:N30)</f>
        <v>0</v>
      </c>
      <c r="O28" s="163">
        <f>SUM(O29:O30)</f>
        <v>0</v>
      </c>
      <c r="P28" s="163">
        <f>SUM(P29:P30)</f>
        <v>0</v>
      </c>
      <c r="Q28" s="163">
        <f>SUM(Q29:Q30)</f>
        <v>0</v>
      </c>
      <c r="R28" s="163">
        <f>SUM(R29:R31)</f>
        <v>0</v>
      </c>
      <c r="S28" s="163">
        <f>SUM(S29:S31)</f>
        <v>0</v>
      </c>
      <c r="T28" s="174">
        <f>SUM(T29:T30)</f>
        <v>0</v>
      </c>
      <c r="U28" s="174">
        <f>SUM(U29:U30)</f>
        <v>0</v>
      </c>
      <c r="V28" s="175">
        <f>SUM(V29:V30)</f>
        <v>0</v>
      </c>
    </row>
    <row r="29" spans="1:22" s="8" customFormat="1" ht="45.75" customHeight="1">
      <c r="A29" s="166"/>
      <c r="B29" s="152" t="s">
        <v>185</v>
      </c>
      <c r="C29" s="169" t="s">
        <v>304</v>
      </c>
      <c r="D29" s="170"/>
      <c r="E29" s="171">
        <v>325000</v>
      </c>
      <c r="F29" s="172"/>
      <c r="G29" s="155">
        <f>SUM(I29+R29)</f>
        <v>115170.29000000001</v>
      </c>
      <c r="H29" s="155">
        <f t="shared" si="0"/>
        <v>35.437012307692314</v>
      </c>
      <c r="I29" s="155">
        <f>SUM(J29+M29+N29+O29+P29+Q29)</f>
        <v>115170.29000000001</v>
      </c>
      <c r="J29" s="155">
        <f>SUM(K29:L29)</f>
        <v>115170.29000000001</v>
      </c>
      <c r="K29" s="155">
        <v>87498</v>
      </c>
      <c r="L29" s="155">
        <v>27672.29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6">
        <v>0</v>
      </c>
      <c r="T29" s="176">
        <v>0</v>
      </c>
      <c r="U29" s="176">
        <v>0</v>
      </c>
      <c r="V29" s="177">
        <v>0</v>
      </c>
    </row>
    <row r="30" spans="1:22" ht="21.75" customHeight="1">
      <c r="A30" s="166"/>
      <c r="B30" s="152" t="s">
        <v>42</v>
      </c>
      <c r="C30" s="153" t="s">
        <v>43</v>
      </c>
      <c r="D30" s="153"/>
      <c r="E30" s="154">
        <v>277000</v>
      </c>
      <c r="F30" s="154"/>
      <c r="G30" s="155">
        <f>SUM(I30+R30)</f>
        <v>139136.09</v>
      </c>
      <c r="H30" s="155">
        <f t="shared" si="0"/>
        <v>50.229635379061364</v>
      </c>
      <c r="I30" s="155">
        <f>SUM(J30+M30+N30+O30+P30+Q30)</f>
        <v>139136.09</v>
      </c>
      <c r="J30" s="155">
        <f>SUM(K30:L30)</f>
        <v>139136.09</v>
      </c>
      <c r="K30" s="155">
        <v>123241.6</v>
      </c>
      <c r="L30" s="155">
        <v>15894.49</v>
      </c>
      <c r="M30" s="155">
        <v>0</v>
      </c>
      <c r="N30" s="155">
        <v>0</v>
      </c>
      <c r="O30" s="155">
        <v>0</v>
      </c>
      <c r="P30" s="155">
        <v>0</v>
      </c>
      <c r="Q30" s="155"/>
      <c r="R30" s="155">
        <f>SUM(S30)</f>
        <v>0</v>
      </c>
      <c r="S30" s="155">
        <v>0</v>
      </c>
      <c r="T30" s="156">
        <v>0</v>
      </c>
      <c r="U30" s="156">
        <v>0</v>
      </c>
      <c r="V30" s="157">
        <v>0</v>
      </c>
    </row>
    <row r="31" spans="1:22" ht="21.75" customHeight="1">
      <c r="A31" s="168"/>
      <c r="B31" s="152" t="s">
        <v>294</v>
      </c>
      <c r="C31" s="153" t="s">
        <v>61</v>
      </c>
      <c r="D31" s="153"/>
      <c r="E31" s="154">
        <v>201000</v>
      </c>
      <c r="F31" s="154"/>
      <c r="G31" s="155">
        <f>SUM(I31+R31)</f>
        <v>0</v>
      </c>
      <c r="H31" s="155">
        <f>SUM(G31/E31)*100</f>
        <v>0</v>
      </c>
      <c r="I31" s="155">
        <f>SUM(J31+M31+N31+O31+P31+Q31)</f>
        <v>0</v>
      </c>
      <c r="J31" s="155">
        <f>SUM(K31:L31)</f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/>
      <c r="R31" s="155">
        <f>SUM(S31)</f>
        <v>0</v>
      </c>
      <c r="S31" s="155">
        <v>0</v>
      </c>
      <c r="T31" s="156">
        <v>0</v>
      </c>
      <c r="U31" s="156">
        <v>0</v>
      </c>
      <c r="V31" s="157">
        <v>0</v>
      </c>
    </row>
    <row r="32" spans="1:22" ht="21.75" customHeight="1">
      <c r="A32" s="159" t="s">
        <v>420</v>
      </c>
      <c r="B32" s="160"/>
      <c r="C32" s="161" t="s">
        <v>422</v>
      </c>
      <c r="D32" s="161"/>
      <c r="E32" s="162">
        <f>SUM(E33:F33)</f>
        <v>7380</v>
      </c>
      <c r="F32" s="162"/>
      <c r="G32" s="163">
        <f>SUM(G33:G33)</f>
        <v>0</v>
      </c>
      <c r="H32" s="163">
        <f>SUM(G32/E32)*100</f>
        <v>0</v>
      </c>
      <c r="I32" s="163">
        <f>SUM(I33:I33)</f>
        <v>0</v>
      </c>
      <c r="J32" s="163">
        <f>SUM(J33:J33)</f>
        <v>0</v>
      </c>
      <c r="K32" s="163">
        <f>SUM(K33:K33)</f>
        <v>0</v>
      </c>
      <c r="L32" s="163">
        <f>SUM(L33:L33)</f>
        <v>0</v>
      </c>
      <c r="M32" s="163">
        <f>SUM(M33)</f>
        <v>0</v>
      </c>
      <c r="N32" s="163">
        <f>SUM(N33)</f>
        <v>0</v>
      </c>
      <c r="O32" s="163">
        <f>SUM(O33)</f>
        <v>0</v>
      </c>
      <c r="P32" s="163">
        <f>SUM(P33)</f>
        <v>0</v>
      </c>
      <c r="Q32" s="163">
        <f>SUM(Q33)</f>
        <v>0</v>
      </c>
      <c r="R32" s="163">
        <f>SUM(R33:R33)</f>
        <v>0</v>
      </c>
      <c r="S32" s="163">
        <f>SUM(S33:S33)</f>
        <v>0</v>
      </c>
      <c r="T32" s="163">
        <f>SUM(T33)</f>
        <v>0</v>
      </c>
      <c r="U32" s="164"/>
      <c r="V32" s="165">
        <f>SUM(V33)</f>
        <v>0</v>
      </c>
    </row>
    <row r="33" spans="1:22" ht="21.75" customHeight="1">
      <c r="A33" s="166"/>
      <c r="B33" s="152" t="s">
        <v>421</v>
      </c>
      <c r="C33" s="169" t="s">
        <v>61</v>
      </c>
      <c r="D33" s="170"/>
      <c r="E33" s="171">
        <v>7380</v>
      </c>
      <c r="F33" s="172"/>
      <c r="G33" s="155">
        <f>SUM(I33+R33)</f>
        <v>0</v>
      </c>
      <c r="H33" s="155">
        <f>SUM(G33/E33)*100</f>
        <v>0</v>
      </c>
      <c r="I33" s="155">
        <f>SUM(J33+M33+N33+O33+P33+Q33)</f>
        <v>0</v>
      </c>
      <c r="J33" s="155">
        <f>SUM(K33:L33)</f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73"/>
      <c r="V33" s="157">
        <v>0</v>
      </c>
    </row>
    <row r="34" spans="1:22" s="8" customFormat="1" ht="23.25" customHeight="1">
      <c r="A34" s="159" t="s">
        <v>44</v>
      </c>
      <c r="B34" s="160"/>
      <c r="C34" s="161" t="s">
        <v>45</v>
      </c>
      <c r="D34" s="161"/>
      <c r="E34" s="162">
        <f>SUM(E35:F39)</f>
        <v>7798265</v>
      </c>
      <c r="F34" s="162"/>
      <c r="G34" s="163">
        <f>SUM(G35:G39)</f>
        <v>3200516.5700000003</v>
      </c>
      <c r="H34" s="163">
        <f t="shared" si="0"/>
        <v>41.041392796987545</v>
      </c>
      <c r="I34" s="163">
        <f>SUM(I35:I39)</f>
        <v>3183716.5700000003</v>
      </c>
      <c r="J34" s="163">
        <f>SUM(J35:J39)</f>
        <v>3046842.5700000003</v>
      </c>
      <c r="K34" s="163">
        <f>SUM(K35:K39)</f>
        <v>2152258.23</v>
      </c>
      <c r="L34" s="163">
        <f>SUM(L35:L39)</f>
        <v>894584.3400000001</v>
      </c>
      <c r="M34" s="163">
        <f>SUM(M35+M36+M37+M38+M39)</f>
        <v>0</v>
      </c>
      <c r="N34" s="163">
        <f>SUM(N35+N36+N37+N38+N39)</f>
        <v>136874</v>
      </c>
      <c r="O34" s="163">
        <f aca="true" t="shared" si="4" ref="O34:V34">SUM(O35:O39)</f>
        <v>0</v>
      </c>
      <c r="P34" s="163">
        <f t="shared" si="4"/>
        <v>0</v>
      </c>
      <c r="Q34" s="163">
        <f t="shared" si="4"/>
        <v>0</v>
      </c>
      <c r="R34" s="163">
        <f t="shared" si="4"/>
        <v>16800</v>
      </c>
      <c r="S34" s="163">
        <f t="shared" si="4"/>
        <v>16800</v>
      </c>
      <c r="T34" s="163">
        <f t="shared" si="4"/>
        <v>0</v>
      </c>
      <c r="U34" s="164"/>
      <c r="V34" s="165">
        <f t="shared" si="4"/>
        <v>0</v>
      </c>
    </row>
    <row r="35" spans="1:22" ht="23.25" customHeight="1">
      <c r="A35" s="151"/>
      <c r="B35" s="152" t="s">
        <v>184</v>
      </c>
      <c r="C35" s="153" t="s">
        <v>183</v>
      </c>
      <c r="D35" s="153"/>
      <c r="E35" s="154">
        <v>300800</v>
      </c>
      <c r="F35" s="154"/>
      <c r="G35" s="155">
        <f>SUM(I35+R35)</f>
        <v>136281.53</v>
      </c>
      <c r="H35" s="155">
        <f>SUM(G35/E35)*100</f>
        <v>45.30635970744681</v>
      </c>
      <c r="I35" s="155">
        <f>SUM(J35+M35+N35+O35+P35+Q35)</f>
        <v>136281.53</v>
      </c>
      <c r="J35" s="155">
        <f>SUM(K35:L35)</f>
        <v>157.53</v>
      </c>
      <c r="K35" s="155">
        <v>0</v>
      </c>
      <c r="L35" s="155">
        <v>157.53</v>
      </c>
      <c r="M35" s="155"/>
      <c r="N35" s="155">
        <v>136124</v>
      </c>
      <c r="O35" s="155">
        <v>0</v>
      </c>
      <c r="P35" s="155">
        <v>0</v>
      </c>
      <c r="Q35" s="155">
        <v>0</v>
      </c>
      <c r="R35" s="155">
        <f>SUM(S35)</f>
        <v>0</v>
      </c>
      <c r="S35" s="155">
        <v>0</v>
      </c>
      <c r="T35" s="156">
        <v>0</v>
      </c>
      <c r="U35" s="157">
        <v>0</v>
      </c>
      <c r="V35" s="157">
        <v>0</v>
      </c>
    </row>
    <row r="36" spans="1:22" ht="29.25" customHeight="1">
      <c r="A36" s="151"/>
      <c r="B36" s="152" t="s">
        <v>46</v>
      </c>
      <c r="C36" s="153" t="s">
        <v>47</v>
      </c>
      <c r="D36" s="153"/>
      <c r="E36" s="154">
        <v>7320102</v>
      </c>
      <c r="F36" s="154"/>
      <c r="G36" s="155">
        <f>SUM(I36+R36)</f>
        <v>2990229.0200000005</v>
      </c>
      <c r="H36" s="155">
        <f t="shared" si="0"/>
        <v>40.849554008946875</v>
      </c>
      <c r="I36" s="155">
        <f>SUM(J36+M36+N36+O36+P36+Q36)</f>
        <v>2973429.0200000005</v>
      </c>
      <c r="J36" s="155">
        <f>SUM(K36:L36)</f>
        <v>2972679.0200000005</v>
      </c>
      <c r="K36" s="155">
        <v>2137523.22</v>
      </c>
      <c r="L36" s="155">
        <v>835155.8</v>
      </c>
      <c r="M36" s="155">
        <v>0</v>
      </c>
      <c r="N36" s="155">
        <v>750</v>
      </c>
      <c r="O36" s="155">
        <v>0</v>
      </c>
      <c r="P36" s="155">
        <v>0</v>
      </c>
      <c r="Q36" s="155">
        <v>0</v>
      </c>
      <c r="R36" s="155">
        <v>16800</v>
      </c>
      <c r="S36" s="155">
        <v>16800</v>
      </c>
      <c r="T36" s="156">
        <v>0</v>
      </c>
      <c r="U36" s="157">
        <v>0</v>
      </c>
      <c r="V36" s="157">
        <v>0</v>
      </c>
    </row>
    <row r="37" spans="1:22" ht="27.75" customHeight="1">
      <c r="A37" s="151"/>
      <c r="B37" s="152" t="s">
        <v>53</v>
      </c>
      <c r="C37" s="153" t="s">
        <v>54</v>
      </c>
      <c r="D37" s="153"/>
      <c r="E37" s="154">
        <v>23363</v>
      </c>
      <c r="F37" s="154"/>
      <c r="G37" s="155">
        <f>SUM(I37+R37)</f>
        <v>21810.36</v>
      </c>
      <c r="H37" s="155">
        <f t="shared" si="0"/>
        <v>93.3542781320892</v>
      </c>
      <c r="I37" s="155">
        <f>SUM(J37+M37+N37+O37+P37+Q37)</f>
        <v>21810.36</v>
      </c>
      <c r="J37" s="155">
        <f>SUM(K37:L37)</f>
        <v>21810.36</v>
      </c>
      <c r="K37" s="155">
        <v>14735.01</v>
      </c>
      <c r="L37" s="155">
        <v>7075.35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f>SUM(S37)</f>
        <v>0</v>
      </c>
      <c r="S37" s="155">
        <v>0</v>
      </c>
      <c r="T37" s="156">
        <v>0</v>
      </c>
      <c r="U37" s="157">
        <v>0</v>
      </c>
      <c r="V37" s="157">
        <v>0</v>
      </c>
    </row>
    <row r="38" spans="1:22" ht="34.5" customHeight="1">
      <c r="A38" s="151"/>
      <c r="B38" s="152" t="s">
        <v>182</v>
      </c>
      <c r="C38" s="153" t="s">
        <v>181</v>
      </c>
      <c r="D38" s="153"/>
      <c r="E38" s="154">
        <v>56500</v>
      </c>
      <c r="F38" s="154"/>
      <c r="G38" s="155">
        <f>SUM(I38+R38)</f>
        <v>11982.87</v>
      </c>
      <c r="H38" s="155">
        <f t="shared" si="0"/>
        <v>21.208619469026548</v>
      </c>
      <c r="I38" s="155">
        <f>SUM(J38+M38+N38+O38+P38+Q38)</f>
        <v>11982.87</v>
      </c>
      <c r="J38" s="155">
        <f>SUM(K38:L38)</f>
        <v>11982.87</v>
      </c>
      <c r="K38" s="155">
        <v>0</v>
      </c>
      <c r="L38" s="155">
        <v>11982.87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  <c r="S38" s="155">
        <v>0</v>
      </c>
      <c r="T38" s="156">
        <v>0</v>
      </c>
      <c r="U38" s="157">
        <v>0</v>
      </c>
      <c r="V38" s="157">
        <v>0</v>
      </c>
    </row>
    <row r="39" spans="1:22" ht="20.25" customHeight="1">
      <c r="A39" s="158"/>
      <c r="B39" s="152" t="s">
        <v>180</v>
      </c>
      <c r="C39" s="153" t="s">
        <v>61</v>
      </c>
      <c r="D39" s="153"/>
      <c r="E39" s="154">
        <v>97500</v>
      </c>
      <c r="F39" s="154"/>
      <c r="G39" s="155">
        <f>SUM(I39+R39)</f>
        <v>40212.79</v>
      </c>
      <c r="H39" s="155">
        <f t="shared" si="0"/>
        <v>41.24388717948718</v>
      </c>
      <c r="I39" s="155">
        <f>SUM(J39+M39+N39+O39+P39+Q39)</f>
        <v>40212.79</v>
      </c>
      <c r="J39" s="155">
        <f>SUM(K39:L39)</f>
        <v>40212.79</v>
      </c>
      <c r="K39" s="155">
        <v>0</v>
      </c>
      <c r="L39" s="155">
        <v>40212.79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0</v>
      </c>
      <c r="T39" s="156">
        <v>0</v>
      </c>
      <c r="U39" s="157">
        <v>0</v>
      </c>
      <c r="V39" s="157">
        <v>0</v>
      </c>
    </row>
    <row r="40" spans="1:22" ht="20.25" customHeight="1">
      <c r="A40" s="159" t="s">
        <v>395</v>
      </c>
      <c r="B40" s="160"/>
      <c r="C40" s="161" t="s">
        <v>401</v>
      </c>
      <c r="D40" s="161"/>
      <c r="E40" s="162">
        <f>SUM(E41:F41)</f>
        <v>36913</v>
      </c>
      <c r="F40" s="162"/>
      <c r="G40" s="163">
        <f>SUM(G41:G41)</f>
        <v>0</v>
      </c>
      <c r="H40" s="163">
        <f t="shared" si="0"/>
        <v>0</v>
      </c>
      <c r="I40" s="163">
        <f>SUM(I41:I41)</f>
        <v>0</v>
      </c>
      <c r="J40" s="163">
        <f>SUM(J41:J41)</f>
        <v>0</v>
      </c>
      <c r="K40" s="163">
        <f>SUM(K41:K41)</f>
        <v>0</v>
      </c>
      <c r="L40" s="163">
        <f>SUM(L41:L41)</f>
        <v>0</v>
      </c>
      <c r="M40" s="163">
        <f>SUM(M41)</f>
        <v>0</v>
      </c>
      <c r="N40" s="163">
        <f>SUM(N41)</f>
        <v>0</v>
      </c>
      <c r="O40" s="163">
        <f>SUM(O41)</f>
        <v>0</v>
      </c>
      <c r="P40" s="163">
        <f>SUM(P41)</f>
        <v>0</v>
      </c>
      <c r="Q40" s="163">
        <f>SUM(Q41)</f>
        <v>0</v>
      </c>
      <c r="R40" s="163">
        <f>SUM(R41:R41)</f>
        <v>0</v>
      </c>
      <c r="S40" s="163">
        <f>SUM(S41:S41)</f>
        <v>0</v>
      </c>
      <c r="T40" s="163">
        <f>SUM(T41)</f>
        <v>0</v>
      </c>
      <c r="U40" s="164"/>
      <c r="V40" s="165">
        <f>SUM(V41)</f>
        <v>0</v>
      </c>
    </row>
    <row r="41" spans="1:22" ht="20.25" customHeight="1">
      <c r="A41" s="166"/>
      <c r="B41" s="152" t="s">
        <v>396</v>
      </c>
      <c r="C41" s="169" t="s">
        <v>61</v>
      </c>
      <c r="D41" s="170"/>
      <c r="E41" s="171">
        <v>36913</v>
      </c>
      <c r="F41" s="172"/>
      <c r="G41" s="155">
        <f>SUM(I41+R41)</f>
        <v>0</v>
      </c>
      <c r="H41" s="155">
        <f t="shared" si="0"/>
        <v>0</v>
      </c>
      <c r="I41" s="155">
        <f>SUM(J41+M41+N41+O41+P41+Q41)</f>
        <v>0</v>
      </c>
      <c r="J41" s="155">
        <f>SUM(K41:L41)</f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73"/>
      <c r="V41" s="157">
        <v>0</v>
      </c>
    </row>
    <row r="42" spans="1:22" s="8" customFormat="1" ht="37.5" customHeight="1">
      <c r="A42" s="159" t="s">
        <v>57</v>
      </c>
      <c r="B42" s="160"/>
      <c r="C42" s="161" t="s">
        <v>58</v>
      </c>
      <c r="D42" s="161"/>
      <c r="E42" s="162">
        <f>SUM(E43:F45)</f>
        <v>4029571</v>
      </c>
      <c r="F42" s="162"/>
      <c r="G42" s="163">
        <f>SUM(G43:G45)</f>
        <v>2014658.3499999999</v>
      </c>
      <c r="H42" s="163">
        <f t="shared" si="0"/>
        <v>49.99684457725152</v>
      </c>
      <c r="I42" s="163">
        <f>SUM(I43:I45)</f>
        <v>2014658.3499999999</v>
      </c>
      <c r="J42" s="163">
        <f>SUM(J43:J45)</f>
        <v>1966554.5599999998</v>
      </c>
      <c r="K42" s="163">
        <f>SUM(K43:K45)</f>
        <v>1764398.3</v>
      </c>
      <c r="L42" s="163">
        <f>SUM(L43:L45)</f>
        <v>202156.25999999998</v>
      </c>
      <c r="M42" s="163">
        <f>SUM(M43:M45)</f>
        <v>0</v>
      </c>
      <c r="N42" s="163">
        <f>SUM(N43+N44+N45)</f>
        <v>48103.79</v>
      </c>
      <c r="O42" s="163">
        <f aca="true" t="shared" si="5" ref="O42:V42">SUM(O43:O45)</f>
        <v>0</v>
      </c>
      <c r="P42" s="163">
        <f t="shared" si="5"/>
        <v>0</v>
      </c>
      <c r="Q42" s="163">
        <f t="shared" si="5"/>
        <v>0</v>
      </c>
      <c r="R42" s="163">
        <f>SUM(R43:R45)</f>
        <v>0</v>
      </c>
      <c r="S42" s="163">
        <f>SUM(S43:S45)</f>
        <v>0</v>
      </c>
      <c r="T42" s="163">
        <f t="shared" si="5"/>
        <v>0</v>
      </c>
      <c r="U42" s="164"/>
      <c r="V42" s="165">
        <f t="shared" si="5"/>
        <v>0</v>
      </c>
    </row>
    <row r="43" spans="1:22" ht="43.5" customHeight="1">
      <c r="A43" s="151"/>
      <c r="B43" s="152" t="s">
        <v>59</v>
      </c>
      <c r="C43" s="153" t="s">
        <v>60</v>
      </c>
      <c r="D43" s="153"/>
      <c r="E43" s="154">
        <v>3840071</v>
      </c>
      <c r="F43" s="154"/>
      <c r="G43" s="155">
        <f>SUM(I43+R43)</f>
        <v>2010132.99</v>
      </c>
      <c r="H43" s="155">
        <f t="shared" si="0"/>
        <v>52.34624542098311</v>
      </c>
      <c r="I43" s="155">
        <f>SUM(J43+M43+N43+O43+P43+Q43)</f>
        <v>2010132.99</v>
      </c>
      <c r="J43" s="155">
        <f>SUM(K43:L43)</f>
        <v>1962029.2</v>
      </c>
      <c r="K43" s="155">
        <v>1764398.3</v>
      </c>
      <c r="L43" s="155">
        <v>197630.9</v>
      </c>
      <c r="M43" s="155">
        <v>0</v>
      </c>
      <c r="N43" s="155">
        <v>48103.79</v>
      </c>
      <c r="O43" s="155">
        <v>0</v>
      </c>
      <c r="P43" s="155">
        <v>0</v>
      </c>
      <c r="Q43" s="155">
        <v>0</v>
      </c>
      <c r="R43" s="155">
        <f>SUM(S43)</f>
        <v>0</v>
      </c>
      <c r="S43" s="155">
        <v>0</v>
      </c>
      <c r="T43" s="156">
        <v>0</v>
      </c>
      <c r="U43" s="157">
        <v>0</v>
      </c>
      <c r="V43" s="157">
        <v>0</v>
      </c>
    </row>
    <row r="44" spans="1:22" ht="25.5" customHeight="1">
      <c r="A44" s="151"/>
      <c r="B44" s="152" t="s">
        <v>179</v>
      </c>
      <c r="C44" s="153" t="s">
        <v>178</v>
      </c>
      <c r="D44" s="153"/>
      <c r="E44" s="154">
        <v>172500</v>
      </c>
      <c r="F44" s="154"/>
      <c r="G44" s="155">
        <f>SUM(I44+R44)</f>
        <v>318.43</v>
      </c>
      <c r="H44" s="155">
        <f t="shared" si="0"/>
        <v>0.18459710144927535</v>
      </c>
      <c r="I44" s="155">
        <f>SUM(J44+M44+N44+O44+P44+Q44)</f>
        <v>318.43</v>
      </c>
      <c r="J44" s="155">
        <f>SUM(K44:L44)</f>
        <v>318.43</v>
      </c>
      <c r="K44" s="155">
        <v>0</v>
      </c>
      <c r="L44" s="155">
        <v>318.43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f>SUM(S44)</f>
        <v>0</v>
      </c>
      <c r="S44" s="155">
        <v>0</v>
      </c>
      <c r="T44" s="156">
        <v>0</v>
      </c>
      <c r="U44" s="157">
        <v>0</v>
      </c>
      <c r="V44" s="157">
        <v>0</v>
      </c>
    </row>
    <row r="45" spans="1:22" ht="21.75" customHeight="1">
      <c r="A45" s="158"/>
      <c r="B45" s="152" t="s">
        <v>177</v>
      </c>
      <c r="C45" s="153" t="s">
        <v>61</v>
      </c>
      <c r="D45" s="153"/>
      <c r="E45" s="154">
        <v>17000</v>
      </c>
      <c r="F45" s="154"/>
      <c r="G45" s="155">
        <f>SUM(I45+R45)</f>
        <v>4206.93</v>
      </c>
      <c r="H45" s="155">
        <f t="shared" si="0"/>
        <v>24.74664705882353</v>
      </c>
      <c r="I45" s="155">
        <f>SUM(J45+M45+N45+O45+P45+Q45)</f>
        <v>4206.93</v>
      </c>
      <c r="J45" s="155">
        <f>SUM(K45:L45)</f>
        <v>4206.93</v>
      </c>
      <c r="K45" s="155">
        <v>0</v>
      </c>
      <c r="L45" s="155">
        <v>4206.93</v>
      </c>
      <c r="M45" s="155">
        <v>0</v>
      </c>
      <c r="N45" s="155">
        <v>0</v>
      </c>
      <c r="O45" s="155">
        <v>0</v>
      </c>
      <c r="P45" s="155">
        <v>0</v>
      </c>
      <c r="Q45" s="155">
        <v>0</v>
      </c>
      <c r="R45" s="155">
        <f>SUM(S45)</f>
        <v>0</v>
      </c>
      <c r="S45" s="155">
        <v>0</v>
      </c>
      <c r="T45" s="156">
        <v>0</v>
      </c>
      <c r="U45" s="157">
        <v>0</v>
      </c>
      <c r="V45" s="157">
        <v>0</v>
      </c>
    </row>
    <row r="46" spans="1:22" ht="21.75" customHeight="1">
      <c r="A46" s="178">
        <v>755</v>
      </c>
      <c r="B46" s="160"/>
      <c r="C46" s="179" t="s">
        <v>307</v>
      </c>
      <c r="D46" s="180"/>
      <c r="E46" s="162">
        <f>SUM(E47)</f>
        <v>125208</v>
      </c>
      <c r="F46" s="162"/>
      <c r="G46" s="163">
        <f>SUM(G47)</f>
        <v>50921.240000000005</v>
      </c>
      <c r="H46" s="163">
        <f t="shared" si="0"/>
        <v>40.66931825442464</v>
      </c>
      <c r="I46" s="163">
        <f aca="true" t="shared" si="6" ref="I46:V46">SUM(I47)</f>
        <v>50921.240000000005</v>
      </c>
      <c r="J46" s="163">
        <f t="shared" si="6"/>
        <v>25618.79</v>
      </c>
      <c r="K46" s="163">
        <f t="shared" si="6"/>
        <v>12526.2</v>
      </c>
      <c r="L46" s="163">
        <f t="shared" si="6"/>
        <v>13092.59</v>
      </c>
      <c r="M46" s="163">
        <f t="shared" si="6"/>
        <v>25302.45</v>
      </c>
      <c r="N46" s="163">
        <f t="shared" si="6"/>
        <v>0</v>
      </c>
      <c r="O46" s="163">
        <f t="shared" si="6"/>
        <v>0</v>
      </c>
      <c r="P46" s="163">
        <f t="shared" si="6"/>
        <v>0</v>
      </c>
      <c r="Q46" s="163">
        <f t="shared" si="6"/>
        <v>0</v>
      </c>
      <c r="R46" s="163">
        <f t="shared" si="6"/>
        <v>0</v>
      </c>
      <c r="S46" s="163">
        <f t="shared" si="6"/>
        <v>0</v>
      </c>
      <c r="T46" s="163">
        <f t="shared" si="6"/>
        <v>0</v>
      </c>
      <c r="U46" s="164"/>
      <c r="V46" s="165">
        <f t="shared" si="6"/>
        <v>0</v>
      </c>
    </row>
    <row r="47" spans="1:22" ht="21.75" customHeight="1">
      <c r="A47" s="54"/>
      <c r="B47" s="152" t="s">
        <v>308</v>
      </c>
      <c r="C47" s="169" t="s">
        <v>309</v>
      </c>
      <c r="D47" s="170"/>
      <c r="E47" s="154">
        <v>125208</v>
      </c>
      <c r="F47" s="154"/>
      <c r="G47" s="155">
        <f>SUM(I47+R47)</f>
        <v>50921.240000000005</v>
      </c>
      <c r="H47" s="155">
        <f t="shared" si="0"/>
        <v>40.66931825442464</v>
      </c>
      <c r="I47" s="155">
        <f>SUM(N47+M47+J47)</f>
        <v>50921.240000000005</v>
      </c>
      <c r="J47" s="155">
        <f>SUM(K47:L47)</f>
        <v>25618.79</v>
      </c>
      <c r="K47" s="155">
        <v>12526.2</v>
      </c>
      <c r="L47" s="155">
        <v>13092.59</v>
      </c>
      <c r="M47" s="155">
        <v>25302.45</v>
      </c>
      <c r="N47" s="155">
        <v>0</v>
      </c>
      <c r="O47" s="155">
        <v>0</v>
      </c>
      <c r="P47" s="155">
        <v>0</v>
      </c>
      <c r="Q47" s="155">
        <v>0</v>
      </c>
      <c r="R47" s="155">
        <v>0</v>
      </c>
      <c r="S47" s="155">
        <v>0</v>
      </c>
      <c r="T47" s="155">
        <v>0</v>
      </c>
      <c r="U47" s="173"/>
      <c r="V47" s="157">
        <v>0</v>
      </c>
    </row>
    <row r="48" spans="1:22" s="8" customFormat="1" ht="27" customHeight="1">
      <c r="A48" s="159" t="s">
        <v>176</v>
      </c>
      <c r="B48" s="160"/>
      <c r="C48" s="161" t="s">
        <v>175</v>
      </c>
      <c r="D48" s="161"/>
      <c r="E48" s="162">
        <f>SUM(E49:F50)</f>
        <v>284351</v>
      </c>
      <c r="F48" s="162"/>
      <c r="G48" s="163">
        <f>SUM(G49:G50)</f>
        <v>6599.21</v>
      </c>
      <c r="H48" s="163">
        <f t="shared" si="0"/>
        <v>2.320797183762322</v>
      </c>
      <c r="I48" s="163">
        <f>SUM(I49:I50)</f>
        <v>6599.21</v>
      </c>
      <c r="J48" s="163">
        <f aca="true" t="shared" si="7" ref="J48:V48">SUM(J49)</f>
        <v>0</v>
      </c>
      <c r="K48" s="163">
        <f t="shared" si="7"/>
        <v>0</v>
      </c>
      <c r="L48" s="163">
        <f t="shared" si="7"/>
        <v>0</v>
      </c>
      <c r="M48" s="163">
        <f t="shared" si="7"/>
        <v>0</v>
      </c>
      <c r="N48" s="163">
        <f t="shared" si="7"/>
        <v>0</v>
      </c>
      <c r="O48" s="163">
        <f t="shared" si="7"/>
        <v>0</v>
      </c>
      <c r="P48" s="163">
        <f>SUM(P49:P50)</f>
        <v>0</v>
      </c>
      <c r="Q48" s="163">
        <f>SUM(Q49:Q50)</f>
        <v>6599.21</v>
      </c>
      <c r="R48" s="163">
        <f t="shared" si="7"/>
        <v>0</v>
      </c>
      <c r="S48" s="163">
        <f t="shared" si="7"/>
        <v>0</v>
      </c>
      <c r="T48" s="163">
        <f t="shared" si="7"/>
        <v>0</v>
      </c>
      <c r="U48" s="164"/>
      <c r="V48" s="165">
        <f t="shared" si="7"/>
        <v>0</v>
      </c>
    </row>
    <row r="49" spans="1:22" ht="60.75" customHeight="1">
      <c r="A49" s="166"/>
      <c r="B49" s="152" t="s">
        <v>174</v>
      </c>
      <c r="C49" s="153" t="s">
        <v>173</v>
      </c>
      <c r="D49" s="153"/>
      <c r="E49" s="154">
        <v>65351</v>
      </c>
      <c r="F49" s="154"/>
      <c r="G49" s="155">
        <f>SUM(I49+R49)</f>
        <v>6599.21</v>
      </c>
      <c r="H49" s="155">
        <f t="shared" si="0"/>
        <v>10.098101023702775</v>
      </c>
      <c r="I49" s="155">
        <f>SUM(J49+M49+N49+O49+P49+Q49)</f>
        <v>6599.21</v>
      </c>
      <c r="J49" s="155">
        <f>SUM(K49:L49)</f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6599.21</v>
      </c>
      <c r="R49" s="155">
        <f>SUM(S49)</f>
        <v>0</v>
      </c>
      <c r="S49" s="155">
        <v>0</v>
      </c>
      <c r="T49" s="155">
        <v>0</v>
      </c>
      <c r="U49" s="173"/>
      <c r="V49" s="181">
        <v>0</v>
      </c>
    </row>
    <row r="50" spans="1:22" ht="72.75" customHeight="1">
      <c r="A50" s="168"/>
      <c r="B50" s="152" t="s">
        <v>172</v>
      </c>
      <c r="C50" s="169" t="s">
        <v>171</v>
      </c>
      <c r="D50" s="170"/>
      <c r="E50" s="171">
        <v>219000</v>
      </c>
      <c r="F50" s="172"/>
      <c r="G50" s="155">
        <f>SUM(I50+R50)</f>
        <v>0</v>
      </c>
      <c r="H50" s="155">
        <f t="shared" si="0"/>
        <v>0</v>
      </c>
      <c r="I50" s="155">
        <f>SUM(J50+M50+N50+O50+P50+Q50)</f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>
        <v>0</v>
      </c>
      <c r="R50" s="155">
        <f>SUM(S50)</f>
        <v>0</v>
      </c>
      <c r="S50" s="156">
        <v>0</v>
      </c>
      <c r="T50" s="176">
        <v>0</v>
      </c>
      <c r="U50" s="182"/>
      <c r="V50" s="157">
        <v>0</v>
      </c>
    </row>
    <row r="51" spans="1:22" ht="21.75" customHeight="1">
      <c r="A51" s="159" t="s">
        <v>67</v>
      </c>
      <c r="B51" s="160"/>
      <c r="C51" s="179" t="s">
        <v>68</v>
      </c>
      <c r="D51" s="183"/>
      <c r="E51" s="184">
        <f>SUM(E52:E52)</f>
        <v>990811</v>
      </c>
      <c r="F51" s="185"/>
      <c r="G51" s="163">
        <f>SUM(G52:G52)</f>
        <v>0</v>
      </c>
      <c r="H51" s="163">
        <f t="shared" si="0"/>
        <v>0</v>
      </c>
      <c r="I51" s="163">
        <f aca="true" t="shared" si="8" ref="I51:O51">SUM(I52:I52)</f>
        <v>0</v>
      </c>
      <c r="J51" s="163">
        <f t="shared" si="8"/>
        <v>0</v>
      </c>
      <c r="K51" s="163">
        <f t="shared" si="8"/>
        <v>0</v>
      </c>
      <c r="L51" s="163">
        <f t="shared" si="8"/>
        <v>0</v>
      </c>
      <c r="M51" s="163">
        <f t="shared" si="8"/>
        <v>0</v>
      </c>
      <c r="N51" s="163">
        <f t="shared" si="8"/>
        <v>0</v>
      </c>
      <c r="O51" s="163">
        <f t="shared" si="8"/>
        <v>0</v>
      </c>
      <c r="P51" s="163">
        <f>SUM(P52:P64)</f>
        <v>0</v>
      </c>
      <c r="Q51" s="163">
        <f>SUM(Q52:Q64)</f>
        <v>0</v>
      </c>
      <c r="R51" s="186">
        <v>0</v>
      </c>
      <c r="S51" s="186">
        <v>0</v>
      </c>
      <c r="T51" s="148">
        <f>SUM(T52)</f>
        <v>0</v>
      </c>
      <c r="U51" s="149"/>
      <c r="V51" s="150">
        <f>SUM(V52:V64)</f>
        <v>0</v>
      </c>
    </row>
    <row r="52" spans="1:22" ht="27" customHeight="1">
      <c r="A52" s="158"/>
      <c r="B52" s="152" t="s">
        <v>170</v>
      </c>
      <c r="C52" s="169" t="s">
        <v>169</v>
      </c>
      <c r="D52" s="183"/>
      <c r="E52" s="171">
        <v>990811</v>
      </c>
      <c r="F52" s="187"/>
      <c r="G52" s="155">
        <v>0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155">
        <v>0</v>
      </c>
      <c r="Q52" s="155">
        <v>0</v>
      </c>
      <c r="R52" s="155">
        <v>0</v>
      </c>
      <c r="S52" s="156">
        <v>0</v>
      </c>
      <c r="T52" s="176">
        <v>0</v>
      </c>
      <c r="U52" s="182"/>
      <c r="V52" s="157">
        <v>0</v>
      </c>
    </row>
    <row r="53" spans="1:22" s="8" customFormat="1" ht="23.25" customHeight="1">
      <c r="A53" s="188" t="s">
        <v>81</v>
      </c>
      <c r="B53" s="160"/>
      <c r="C53" s="161" t="s">
        <v>82</v>
      </c>
      <c r="D53" s="161"/>
      <c r="E53" s="162">
        <f>SUM(E54:F67)</f>
        <v>27945541</v>
      </c>
      <c r="F53" s="162"/>
      <c r="G53" s="163">
        <f>SUM(G54:G67)</f>
        <v>12287266.05</v>
      </c>
      <c r="H53" s="163">
        <f aca="true" t="shared" si="9" ref="H53:H97">SUM(G53/E53)*100</f>
        <v>43.968610412659395</v>
      </c>
      <c r="I53" s="163">
        <f aca="true" t="shared" si="10" ref="I53:V53">SUM(I54:I67)</f>
        <v>9189727.8</v>
      </c>
      <c r="J53" s="163">
        <f t="shared" si="10"/>
        <v>8578597.129999999</v>
      </c>
      <c r="K53" s="163">
        <f t="shared" si="10"/>
        <v>7300413.0200000005</v>
      </c>
      <c r="L53" s="163">
        <f t="shared" si="10"/>
        <v>1278184.11</v>
      </c>
      <c r="M53" s="163">
        <f t="shared" si="10"/>
        <v>456538.85</v>
      </c>
      <c r="N53" s="163">
        <f t="shared" si="10"/>
        <v>140686.85</v>
      </c>
      <c r="O53" s="163">
        <f t="shared" si="10"/>
        <v>13904.97</v>
      </c>
      <c r="P53" s="163">
        <f t="shared" si="10"/>
        <v>0</v>
      </c>
      <c r="Q53" s="163">
        <f t="shared" si="10"/>
        <v>0</v>
      </c>
      <c r="R53" s="163">
        <f t="shared" si="10"/>
        <v>3097538.25</v>
      </c>
      <c r="S53" s="163">
        <f t="shared" si="10"/>
        <v>3097538.25</v>
      </c>
      <c r="T53" s="148">
        <f t="shared" si="10"/>
        <v>3057284.59</v>
      </c>
      <c r="U53" s="149"/>
      <c r="V53" s="150">
        <f t="shared" si="10"/>
        <v>0</v>
      </c>
    </row>
    <row r="54" spans="1:22" ht="27.75" customHeight="1">
      <c r="A54" s="54"/>
      <c r="B54" s="152" t="s">
        <v>168</v>
      </c>
      <c r="C54" s="153" t="s">
        <v>167</v>
      </c>
      <c r="D54" s="153"/>
      <c r="E54" s="154">
        <v>1161141</v>
      </c>
      <c r="F54" s="154"/>
      <c r="G54" s="155">
        <f aca="true" t="shared" si="11" ref="G54:G67">SUM(I54+R54)</f>
        <v>702330.13</v>
      </c>
      <c r="H54" s="155">
        <f t="shared" si="9"/>
        <v>60.48620537901943</v>
      </c>
      <c r="I54" s="155">
        <f>SUM(N54+J54)</f>
        <v>702330.13</v>
      </c>
      <c r="J54" s="155">
        <f aca="true" t="shared" si="12" ref="J54:J67">SUM(K54:L54)</f>
        <v>675367.85</v>
      </c>
      <c r="K54" s="155">
        <v>608929.49</v>
      </c>
      <c r="L54" s="155">
        <v>66438.36</v>
      </c>
      <c r="M54" s="155">
        <v>0</v>
      </c>
      <c r="N54" s="155">
        <v>26962.28</v>
      </c>
      <c r="O54" s="155">
        <v>0</v>
      </c>
      <c r="P54" s="155">
        <v>0</v>
      </c>
      <c r="Q54" s="155">
        <v>0</v>
      </c>
      <c r="R54" s="155">
        <f aca="true" t="shared" si="13" ref="R54:R64">SUM(S54)</f>
        <v>0</v>
      </c>
      <c r="S54" s="167">
        <v>0</v>
      </c>
      <c r="T54" s="156">
        <v>0</v>
      </c>
      <c r="U54" s="157">
        <v>0</v>
      </c>
      <c r="V54" s="157">
        <v>0</v>
      </c>
    </row>
    <row r="55" spans="1:22" ht="27.75" customHeight="1">
      <c r="A55" s="54"/>
      <c r="B55" s="152" t="s">
        <v>298</v>
      </c>
      <c r="C55" s="153" t="s">
        <v>299</v>
      </c>
      <c r="D55" s="153"/>
      <c r="E55" s="154">
        <v>415368</v>
      </c>
      <c r="F55" s="154"/>
      <c r="G55" s="155">
        <f>SUM(I55+R55)</f>
        <v>209944.80000000002</v>
      </c>
      <c r="H55" s="155">
        <f>SUM(G55/E55)*100</f>
        <v>50.5442884382042</v>
      </c>
      <c r="I55" s="155">
        <f>SUM(N55+J55)</f>
        <v>209944.80000000002</v>
      </c>
      <c r="J55" s="155">
        <f>SUM(K55:L55)</f>
        <v>200443.83000000002</v>
      </c>
      <c r="K55" s="155">
        <v>178833.23</v>
      </c>
      <c r="L55" s="155">
        <v>21610.6</v>
      </c>
      <c r="M55" s="155">
        <v>0</v>
      </c>
      <c r="N55" s="155">
        <v>9500.97</v>
      </c>
      <c r="O55" s="155">
        <v>0</v>
      </c>
      <c r="P55" s="155">
        <v>0</v>
      </c>
      <c r="Q55" s="155">
        <v>0</v>
      </c>
      <c r="R55" s="155">
        <f>SUM(S55)</f>
        <v>0</v>
      </c>
      <c r="S55" s="155">
        <v>0</v>
      </c>
      <c r="T55" s="156">
        <v>0</v>
      </c>
      <c r="U55" s="157">
        <v>0</v>
      </c>
      <c r="V55" s="157">
        <v>0</v>
      </c>
    </row>
    <row r="56" spans="1:22" ht="22.5" customHeight="1">
      <c r="A56" s="54"/>
      <c r="B56" s="152" t="s">
        <v>166</v>
      </c>
      <c r="C56" s="153" t="s">
        <v>165</v>
      </c>
      <c r="D56" s="153"/>
      <c r="E56" s="154">
        <v>1098058</v>
      </c>
      <c r="F56" s="154"/>
      <c r="G56" s="155">
        <f t="shared" si="11"/>
        <v>608794.39</v>
      </c>
      <c r="H56" s="155">
        <f t="shared" si="9"/>
        <v>55.44282633522091</v>
      </c>
      <c r="I56" s="155">
        <f>SUM(N56+J56)</f>
        <v>608794.39</v>
      </c>
      <c r="J56" s="155">
        <f t="shared" si="12"/>
        <v>583006.15</v>
      </c>
      <c r="K56" s="155">
        <v>517491.56</v>
      </c>
      <c r="L56" s="155">
        <v>65514.59</v>
      </c>
      <c r="M56" s="155">
        <v>0</v>
      </c>
      <c r="N56" s="155">
        <v>25788.24</v>
      </c>
      <c r="O56" s="155">
        <v>0</v>
      </c>
      <c r="P56" s="155">
        <v>0</v>
      </c>
      <c r="Q56" s="155">
        <v>0</v>
      </c>
      <c r="R56" s="155">
        <f t="shared" si="13"/>
        <v>0</v>
      </c>
      <c r="S56" s="155">
        <v>0</v>
      </c>
      <c r="T56" s="156">
        <v>0</v>
      </c>
      <c r="U56" s="157">
        <v>0</v>
      </c>
      <c r="V56" s="157">
        <v>0</v>
      </c>
    </row>
    <row r="57" spans="1:22" ht="22.5" customHeight="1">
      <c r="A57" s="54"/>
      <c r="B57" s="152" t="s">
        <v>423</v>
      </c>
      <c r="C57" s="153" t="s">
        <v>424</v>
      </c>
      <c r="D57" s="153"/>
      <c r="E57" s="154">
        <v>3282447</v>
      </c>
      <c r="F57" s="154"/>
      <c r="G57" s="155">
        <f>SUM(I57+R57)</f>
        <v>1646689.75</v>
      </c>
      <c r="H57" s="155">
        <f>SUM(G57/E57)*100</f>
        <v>50.16652972614638</v>
      </c>
      <c r="I57" s="155">
        <f>SUM(N57+J57+M57)</f>
        <v>1646689.75</v>
      </c>
      <c r="J57" s="155">
        <f>SUM(K57:L57)</f>
        <v>1337055.85</v>
      </c>
      <c r="K57" s="155">
        <v>1284278.23</v>
      </c>
      <c r="L57" s="155">
        <v>52777.62</v>
      </c>
      <c r="M57" s="155">
        <v>289081.98</v>
      </c>
      <c r="N57" s="155">
        <v>20551.92</v>
      </c>
      <c r="O57" s="155">
        <v>0</v>
      </c>
      <c r="P57" s="155">
        <v>0</v>
      </c>
      <c r="Q57" s="155">
        <v>0</v>
      </c>
      <c r="R57" s="155">
        <f>SUM(S57)</f>
        <v>0</v>
      </c>
      <c r="S57" s="155">
        <v>0</v>
      </c>
      <c r="T57" s="156">
        <v>0</v>
      </c>
      <c r="U57" s="157">
        <v>0</v>
      </c>
      <c r="V57" s="157">
        <v>0</v>
      </c>
    </row>
    <row r="58" spans="1:22" ht="22.5" customHeight="1">
      <c r="A58" s="54"/>
      <c r="B58" s="152" t="s">
        <v>425</v>
      </c>
      <c r="C58" s="153" t="s">
        <v>427</v>
      </c>
      <c r="D58" s="153"/>
      <c r="E58" s="154">
        <v>200000</v>
      </c>
      <c r="F58" s="154"/>
      <c r="G58" s="155">
        <f>SUM(I58+R58)</f>
        <v>132084.39</v>
      </c>
      <c r="H58" s="155">
        <f>SUM(G58/E58)*100</f>
        <v>66.042195</v>
      </c>
      <c r="I58" s="155">
        <f>SUM(N58+J58+M58)</f>
        <v>132084.39</v>
      </c>
      <c r="J58" s="155">
        <f>SUM(K58:L58)</f>
        <v>0</v>
      </c>
      <c r="K58" s="155">
        <v>0</v>
      </c>
      <c r="L58" s="155">
        <v>0</v>
      </c>
      <c r="M58" s="155">
        <v>132084.39</v>
      </c>
      <c r="N58" s="155">
        <v>0</v>
      </c>
      <c r="O58" s="155">
        <v>0</v>
      </c>
      <c r="P58" s="155">
        <v>0</v>
      </c>
      <c r="Q58" s="155">
        <v>0</v>
      </c>
      <c r="R58" s="155">
        <f>SUM(S58)</f>
        <v>0</v>
      </c>
      <c r="S58" s="155">
        <v>0</v>
      </c>
      <c r="T58" s="156">
        <v>0</v>
      </c>
      <c r="U58" s="157">
        <v>0</v>
      </c>
      <c r="V58" s="157">
        <v>0</v>
      </c>
    </row>
    <row r="59" spans="1:22" ht="22.5" customHeight="1">
      <c r="A59" s="54"/>
      <c r="B59" s="152" t="s">
        <v>426</v>
      </c>
      <c r="C59" s="153" t="s">
        <v>428</v>
      </c>
      <c r="D59" s="153"/>
      <c r="E59" s="154">
        <v>307989</v>
      </c>
      <c r="F59" s="154"/>
      <c r="G59" s="155">
        <f>SUM(I59+R59)</f>
        <v>140518.72</v>
      </c>
      <c r="H59" s="155">
        <f>SUM(G59/E59)*100</f>
        <v>45.624590488621344</v>
      </c>
      <c r="I59" s="155">
        <f>SUM(N59+J59)</f>
        <v>140518.72</v>
      </c>
      <c r="J59" s="155">
        <f>SUM(K59:L59)</f>
        <v>136691.93</v>
      </c>
      <c r="K59" s="155">
        <v>123767.35</v>
      </c>
      <c r="L59" s="155">
        <v>12924.58</v>
      </c>
      <c r="M59" s="155">
        <v>0</v>
      </c>
      <c r="N59" s="155">
        <v>3826.79</v>
      </c>
      <c r="O59" s="155">
        <v>0</v>
      </c>
      <c r="P59" s="155">
        <v>0</v>
      </c>
      <c r="Q59" s="155">
        <v>0</v>
      </c>
      <c r="R59" s="155">
        <f>SUM(S59)</f>
        <v>0</v>
      </c>
      <c r="S59" s="155">
        <v>0</v>
      </c>
      <c r="T59" s="156">
        <v>0</v>
      </c>
      <c r="U59" s="157">
        <v>0</v>
      </c>
      <c r="V59" s="157">
        <v>0</v>
      </c>
    </row>
    <row r="60" spans="1:22" ht="23.25" customHeight="1">
      <c r="A60" s="54"/>
      <c r="B60" s="152" t="s">
        <v>164</v>
      </c>
      <c r="C60" s="153" t="s">
        <v>163</v>
      </c>
      <c r="D60" s="153"/>
      <c r="E60" s="154">
        <v>3799577</v>
      </c>
      <c r="F60" s="154"/>
      <c r="G60" s="155">
        <f t="shared" si="11"/>
        <v>2173472.3</v>
      </c>
      <c r="H60" s="155">
        <f t="shared" si="9"/>
        <v>57.20300707157665</v>
      </c>
      <c r="I60" s="155">
        <f>SUM(N60+J60+M60+O60)</f>
        <v>2173472.3</v>
      </c>
      <c r="J60" s="155">
        <f t="shared" si="12"/>
        <v>2125397.51</v>
      </c>
      <c r="K60" s="155">
        <v>1914777.95</v>
      </c>
      <c r="L60" s="155">
        <v>210619.56</v>
      </c>
      <c r="M60" s="155">
        <v>35372.48</v>
      </c>
      <c r="N60" s="155">
        <v>12702.31</v>
      </c>
      <c r="O60" s="155">
        <v>0</v>
      </c>
      <c r="P60" s="155">
        <v>0</v>
      </c>
      <c r="Q60" s="155">
        <v>0</v>
      </c>
      <c r="R60" s="155">
        <f t="shared" si="13"/>
        <v>0</v>
      </c>
      <c r="S60" s="155">
        <v>0</v>
      </c>
      <c r="T60" s="156">
        <v>0</v>
      </c>
      <c r="U60" s="157">
        <v>0</v>
      </c>
      <c r="V60" s="157">
        <v>0</v>
      </c>
    </row>
    <row r="61" spans="1:22" ht="19.5" customHeight="1">
      <c r="A61" s="54"/>
      <c r="B61" s="152" t="s">
        <v>84</v>
      </c>
      <c r="C61" s="153" t="s">
        <v>85</v>
      </c>
      <c r="D61" s="153"/>
      <c r="E61" s="154">
        <v>3065042</v>
      </c>
      <c r="F61" s="154"/>
      <c r="G61" s="155">
        <f t="shared" si="11"/>
        <v>1942536.19</v>
      </c>
      <c r="H61" s="155">
        <f t="shared" si="9"/>
        <v>63.37714752359022</v>
      </c>
      <c r="I61" s="155">
        <f>SUM(N61+J61+M61+O61)</f>
        <v>1942536.19</v>
      </c>
      <c r="J61" s="155">
        <f t="shared" si="12"/>
        <v>1920275.83</v>
      </c>
      <c r="K61" s="155">
        <v>1351770.99</v>
      </c>
      <c r="L61" s="155">
        <v>568504.84</v>
      </c>
      <c r="M61" s="155">
        <v>0</v>
      </c>
      <c r="N61" s="155">
        <v>8355.39</v>
      </c>
      <c r="O61" s="155">
        <v>13904.97</v>
      </c>
      <c r="P61" s="155">
        <v>0</v>
      </c>
      <c r="Q61" s="155">
        <v>0</v>
      </c>
      <c r="R61" s="155">
        <f t="shared" si="13"/>
        <v>0</v>
      </c>
      <c r="S61" s="155">
        <v>0</v>
      </c>
      <c r="T61" s="156">
        <v>0</v>
      </c>
      <c r="U61" s="157">
        <v>0</v>
      </c>
      <c r="V61" s="157">
        <v>0</v>
      </c>
    </row>
    <row r="62" spans="1:22" ht="24.75" customHeight="1">
      <c r="A62" s="54"/>
      <c r="B62" s="152" t="s">
        <v>162</v>
      </c>
      <c r="C62" s="153" t="s">
        <v>161</v>
      </c>
      <c r="D62" s="153"/>
      <c r="E62" s="154">
        <v>1360965</v>
      </c>
      <c r="F62" s="154"/>
      <c r="G62" s="155">
        <f t="shared" si="11"/>
        <v>794516.46</v>
      </c>
      <c r="H62" s="155">
        <f t="shared" si="9"/>
        <v>58.37890467425687</v>
      </c>
      <c r="I62" s="155">
        <f>SUM(N62+J62)</f>
        <v>794516.46</v>
      </c>
      <c r="J62" s="155">
        <f t="shared" si="12"/>
        <v>761673.64</v>
      </c>
      <c r="K62" s="155">
        <v>696628.52</v>
      </c>
      <c r="L62" s="155">
        <v>65045.12</v>
      </c>
      <c r="M62" s="155">
        <v>0</v>
      </c>
      <c r="N62" s="155">
        <v>32842.82</v>
      </c>
      <c r="O62" s="155">
        <v>0</v>
      </c>
      <c r="P62" s="155">
        <v>0</v>
      </c>
      <c r="Q62" s="155">
        <v>0</v>
      </c>
      <c r="R62" s="155">
        <f t="shared" si="13"/>
        <v>0</v>
      </c>
      <c r="S62" s="155">
        <v>0</v>
      </c>
      <c r="T62" s="156">
        <v>0</v>
      </c>
      <c r="U62" s="157">
        <v>0</v>
      </c>
      <c r="V62" s="157">
        <v>0</v>
      </c>
    </row>
    <row r="63" spans="1:22" ht="37.5" customHeight="1">
      <c r="A63" s="54"/>
      <c r="B63" s="152" t="s">
        <v>160</v>
      </c>
      <c r="C63" s="153" t="s">
        <v>144</v>
      </c>
      <c r="D63" s="153"/>
      <c r="E63" s="154">
        <v>50500</v>
      </c>
      <c r="F63" s="154"/>
      <c r="G63" s="155">
        <f t="shared" si="11"/>
        <v>12105.5</v>
      </c>
      <c r="H63" s="155">
        <f t="shared" si="9"/>
        <v>23.97128712871287</v>
      </c>
      <c r="I63" s="155">
        <f>SUM(N63+J63)</f>
        <v>12105.5</v>
      </c>
      <c r="J63" s="155">
        <f t="shared" si="12"/>
        <v>12105.5</v>
      </c>
      <c r="K63" s="155">
        <v>0</v>
      </c>
      <c r="L63" s="155">
        <v>12105.5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f t="shared" si="13"/>
        <v>0</v>
      </c>
      <c r="S63" s="155">
        <v>0</v>
      </c>
      <c r="T63" s="156">
        <v>0</v>
      </c>
      <c r="U63" s="157">
        <v>0</v>
      </c>
      <c r="V63" s="157">
        <v>0</v>
      </c>
    </row>
    <row r="64" spans="1:22" ht="27" customHeight="1">
      <c r="A64" s="54"/>
      <c r="B64" s="152" t="s">
        <v>159</v>
      </c>
      <c r="C64" s="153" t="s">
        <v>158</v>
      </c>
      <c r="D64" s="153"/>
      <c r="E64" s="154">
        <v>128455</v>
      </c>
      <c r="F64" s="154"/>
      <c r="G64" s="155">
        <f t="shared" si="11"/>
        <v>76020.55</v>
      </c>
      <c r="H64" s="155">
        <f t="shared" si="9"/>
        <v>59.18068584329143</v>
      </c>
      <c r="I64" s="155">
        <f>SUM(J64+M64+N64+O64+P64+Q64)</f>
        <v>76020.55</v>
      </c>
      <c r="J64" s="155">
        <f t="shared" si="12"/>
        <v>76020.55</v>
      </c>
      <c r="K64" s="155">
        <v>53419.73</v>
      </c>
      <c r="L64" s="155">
        <v>22600.82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f t="shared" si="13"/>
        <v>0</v>
      </c>
      <c r="S64" s="155">
        <v>0</v>
      </c>
      <c r="T64" s="156">
        <v>0</v>
      </c>
      <c r="U64" s="157">
        <v>0</v>
      </c>
      <c r="V64" s="157">
        <v>0</v>
      </c>
    </row>
    <row r="65" spans="1:22" ht="34.5" customHeight="1">
      <c r="A65" s="54"/>
      <c r="B65" s="152" t="s">
        <v>327</v>
      </c>
      <c r="C65" s="169" t="s">
        <v>328</v>
      </c>
      <c r="D65" s="170"/>
      <c r="E65" s="154">
        <v>977882</v>
      </c>
      <c r="F65" s="154"/>
      <c r="G65" s="155">
        <f>SUM(I65+R65)</f>
        <v>629728.3300000001</v>
      </c>
      <c r="H65" s="155">
        <f>SUM(G65/E65)*100</f>
        <v>64.39716959714976</v>
      </c>
      <c r="I65" s="155">
        <f>SUM(J65+M65+N65+O65+P65+Q65)</f>
        <v>629728.3300000001</v>
      </c>
      <c r="J65" s="155">
        <f>SUM(K65:L65)</f>
        <v>629728.3300000001</v>
      </c>
      <c r="K65" s="155">
        <v>493424.26</v>
      </c>
      <c r="L65" s="155">
        <v>136304.07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f>SUM(S65)</f>
        <v>0</v>
      </c>
      <c r="S65" s="155">
        <v>0</v>
      </c>
      <c r="T65" s="156">
        <v>0</v>
      </c>
      <c r="U65" s="157">
        <v>0</v>
      </c>
      <c r="V65" s="157">
        <v>0</v>
      </c>
    </row>
    <row r="66" spans="1:22" ht="191.25" customHeight="1">
      <c r="A66" s="54"/>
      <c r="B66" s="152" t="s">
        <v>429</v>
      </c>
      <c r="C66" s="189" t="s">
        <v>430</v>
      </c>
      <c r="D66" s="189"/>
      <c r="E66" s="154">
        <v>87755</v>
      </c>
      <c r="F66" s="154"/>
      <c r="G66" s="155">
        <f>SUM(I66+R66)</f>
        <v>45402.479999999996</v>
      </c>
      <c r="H66" s="155">
        <f>SUM(G66/E66)*100</f>
        <v>51.73776992763944</v>
      </c>
      <c r="I66" s="155">
        <f>SUM(J66+M66+N66+O66+P66+Q66)</f>
        <v>45402.479999999996</v>
      </c>
      <c r="J66" s="155">
        <f>SUM(K66:L66)</f>
        <v>45246.35</v>
      </c>
      <c r="K66" s="155">
        <v>41582.45</v>
      </c>
      <c r="L66" s="155">
        <v>3663.9</v>
      </c>
      <c r="M66" s="155">
        <v>0</v>
      </c>
      <c r="N66" s="155">
        <v>156.13</v>
      </c>
      <c r="O66" s="155">
        <v>0</v>
      </c>
      <c r="P66" s="155">
        <v>0</v>
      </c>
      <c r="Q66" s="155">
        <v>0</v>
      </c>
      <c r="R66" s="155">
        <f>SUM(S66)</f>
        <v>0</v>
      </c>
      <c r="S66" s="155">
        <v>0</v>
      </c>
      <c r="T66" s="156">
        <v>0</v>
      </c>
      <c r="U66" s="157">
        <v>0</v>
      </c>
      <c r="V66" s="157">
        <v>0</v>
      </c>
    </row>
    <row r="67" spans="1:22" ht="24" customHeight="1">
      <c r="A67" s="46"/>
      <c r="B67" s="152" t="s">
        <v>88</v>
      </c>
      <c r="C67" s="153" t="s">
        <v>61</v>
      </c>
      <c r="D67" s="153"/>
      <c r="E67" s="154">
        <v>12010362</v>
      </c>
      <c r="F67" s="154"/>
      <c r="G67" s="155">
        <f t="shared" si="11"/>
        <v>3173122.06</v>
      </c>
      <c r="H67" s="155">
        <f t="shared" si="9"/>
        <v>26.419870275350572</v>
      </c>
      <c r="I67" s="155">
        <f>SUM(J67+M67+N67+O67+P67+Q67)</f>
        <v>75583.81</v>
      </c>
      <c r="J67" s="155">
        <f t="shared" si="12"/>
        <v>75583.81</v>
      </c>
      <c r="K67" s="155">
        <v>35509.26</v>
      </c>
      <c r="L67" s="155">
        <v>40074.55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3097538.25</v>
      </c>
      <c r="S67" s="155">
        <v>3097538.25</v>
      </c>
      <c r="T67" s="156">
        <v>3057284.59</v>
      </c>
      <c r="U67" s="157">
        <v>0</v>
      </c>
      <c r="V67" s="157">
        <v>0</v>
      </c>
    </row>
    <row r="68" spans="1:22" s="8" customFormat="1" ht="18" customHeight="1">
      <c r="A68" s="159" t="s">
        <v>89</v>
      </c>
      <c r="B68" s="160"/>
      <c r="C68" s="161" t="s">
        <v>90</v>
      </c>
      <c r="D68" s="161"/>
      <c r="E68" s="162">
        <f>SUM(E69:F70)</f>
        <v>2879854</v>
      </c>
      <c r="F68" s="162"/>
      <c r="G68" s="163">
        <f>SUM(G69:G70)</f>
        <v>1265040.85</v>
      </c>
      <c r="H68" s="163">
        <f>SUM(G68/E68)*100</f>
        <v>43.927256381747135</v>
      </c>
      <c r="I68" s="163">
        <f>SUM(I69:I70)</f>
        <v>1265040.85</v>
      </c>
      <c r="J68" s="163">
        <f>SUM(J69:J70)</f>
        <v>1265040.85</v>
      </c>
      <c r="K68" s="163">
        <f>SUM(K69:K70)</f>
        <v>0</v>
      </c>
      <c r="L68" s="163">
        <f>SUM(L69:L70)</f>
        <v>1265040.85</v>
      </c>
      <c r="M68" s="163">
        <f>SUM(M69:N70)</f>
        <v>0</v>
      </c>
      <c r="N68" s="190">
        <f aca="true" t="shared" si="14" ref="N68:V68">SUM(N69:N70)</f>
        <v>0</v>
      </c>
      <c r="O68" s="163">
        <f t="shared" si="14"/>
        <v>0</v>
      </c>
      <c r="P68" s="163">
        <f t="shared" si="14"/>
        <v>0</v>
      </c>
      <c r="Q68" s="163">
        <f t="shared" si="14"/>
        <v>0</v>
      </c>
      <c r="R68" s="163">
        <f t="shared" si="14"/>
        <v>0</v>
      </c>
      <c r="S68" s="163">
        <f t="shared" si="14"/>
        <v>0</v>
      </c>
      <c r="T68" s="163">
        <f t="shared" si="14"/>
        <v>0</v>
      </c>
      <c r="U68" s="186">
        <f t="shared" si="14"/>
        <v>0</v>
      </c>
      <c r="V68" s="186">
        <f t="shared" si="14"/>
        <v>0</v>
      </c>
    </row>
    <row r="69" spans="1:22" ht="80.25" customHeight="1">
      <c r="A69" s="151"/>
      <c r="B69" s="152" t="s">
        <v>91</v>
      </c>
      <c r="C69" s="153" t="s">
        <v>92</v>
      </c>
      <c r="D69" s="153"/>
      <c r="E69" s="154">
        <v>2127744</v>
      </c>
      <c r="F69" s="154"/>
      <c r="G69" s="155">
        <f>SUM(I69+R69)</f>
        <v>898293.35</v>
      </c>
      <c r="H69" s="155">
        <f t="shared" si="9"/>
        <v>42.218112235306506</v>
      </c>
      <c r="I69" s="155">
        <f>SUM(N70+J69)</f>
        <v>898293.35</v>
      </c>
      <c r="J69" s="155">
        <f>SUM(K69:L69)</f>
        <v>898293.35</v>
      </c>
      <c r="K69" s="155">
        <v>0</v>
      </c>
      <c r="L69" s="155">
        <v>898293.35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f>SUM(S69)</f>
        <v>0</v>
      </c>
      <c r="S69" s="155">
        <v>0</v>
      </c>
      <c r="T69" s="156">
        <v>0</v>
      </c>
      <c r="U69" s="157">
        <v>0</v>
      </c>
      <c r="V69" s="157">
        <v>0</v>
      </c>
    </row>
    <row r="70" spans="1:22" ht="25.5" customHeight="1">
      <c r="A70" s="158"/>
      <c r="B70" s="152" t="s">
        <v>157</v>
      </c>
      <c r="C70" s="153" t="s">
        <v>61</v>
      </c>
      <c r="D70" s="153"/>
      <c r="E70" s="154">
        <v>752110</v>
      </c>
      <c r="F70" s="154"/>
      <c r="G70" s="155">
        <f>SUM(I70+R70)</f>
        <v>366747.5</v>
      </c>
      <c r="H70" s="155">
        <f t="shared" si="9"/>
        <v>48.762481551900656</v>
      </c>
      <c r="I70" s="155">
        <f>SUM(N70+J70)</f>
        <v>366747.5</v>
      </c>
      <c r="J70" s="155">
        <f>SUM(K70:L70)</f>
        <v>366747.5</v>
      </c>
      <c r="K70" s="155">
        <v>0</v>
      </c>
      <c r="L70" s="155">
        <v>366747.5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  <c r="T70" s="156">
        <v>0</v>
      </c>
      <c r="U70" s="191">
        <v>0</v>
      </c>
      <c r="V70" s="191">
        <v>0</v>
      </c>
    </row>
    <row r="71" spans="1:22" s="8" customFormat="1" ht="19.5" customHeight="1">
      <c r="A71" s="159" t="s">
        <v>93</v>
      </c>
      <c r="B71" s="160"/>
      <c r="C71" s="161" t="s">
        <v>94</v>
      </c>
      <c r="D71" s="161"/>
      <c r="E71" s="162">
        <f>SUM(E72:F75)</f>
        <v>22013536</v>
      </c>
      <c r="F71" s="162"/>
      <c r="G71" s="163">
        <f>SUM(G72:G75)</f>
        <v>10952707.98</v>
      </c>
      <c r="H71" s="163">
        <f t="shared" si="9"/>
        <v>49.75442373274335</v>
      </c>
      <c r="I71" s="163">
        <f aca="true" t="shared" si="15" ref="I71:V71">SUM(I72:I75)</f>
        <v>8889484.01</v>
      </c>
      <c r="J71" s="163">
        <f t="shared" si="15"/>
        <v>8871110.36</v>
      </c>
      <c r="K71" s="163">
        <f t="shared" si="15"/>
        <v>6398828.66</v>
      </c>
      <c r="L71" s="163">
        <f t="shared" si="15"/>
        <v>2472281.7</v>
      </c>
      <c r="M71" s="163">
        <f t="shared" si="15"/>
        <v>0</v>
      </c>
      <c r="N71" s="163">
        <f t="shared" si="15"/>
        <v>18373.65</v>
      </c>
      <c r="O71" s="163">
        <f t="shared" si="15"/>
        <v>0</v>
      </c>
      <c r="P71" s="163">
        <f t="shared" si="15"/>
        <v>0</v>
      </c>
      <c r="Q71" s="163">
        <f t="shared" si="15"/>
        <v>0</v>
      </c>
      <c r="R71" s="163">
        <f t="shared" si="15"/>
        <v>2063223.97</v>
      </c>
      <c r="S71" s="163">
        <f t="shared" si="15"/>
        <v>2063223.97</v>
      </c>
      <c r="T71" s="163">
        <f t="shared" si="15"/>
        <v>0</v>
      </c>
      <c r="U71" s="164"/>
      <c r="V71" s="165">
        <f t="shared" si="15"/>
        <v>0</v>
      </c>
    </row>
    <row r="72" spans="1:22" ht="28.5" customHeight="1">
      <c r="A72" s="151"/>
      <c r="B72" s="152" t="s">
        <v>97</v>
      </c>
      <c r="C72" s="153" t="s">
        <v>98</v>
      </c>
      <c r="D72" s="153"/>
      <c r="E72" s="154">
        <v>20397203</v>
      </c>
      <c r="F72" s="154"/>
      <c r="G72" s="155">
        <f>SUM(I72+R72)</f>
        <v>10447102.38</v>
      </c>
      <c r="H72" s="155">
        <f t="shared" si="9"/>
        <v>51.218308608293015</v>
      </c>
      <c r="I72" s="155">
        <f>SUM(N72+J72+O72)</f>
        <v>8383878.41</v>
      </c>
      <c r="J72" s="155">
        <f>SUM(K72:L72)</f>
        <v>8366154.76</v>
      </c>
      <c r="K72" s="155">
        <v>6012489.45</v>
      </c>
      <c r="L72" s="155">
        <v>2353665.31</v>
      </c>
      <c r="M72" s="155">
        <v>0</v>
      </c>
      <c r="N72" s="155">
        <v>17723.65</v>
      </c>
      <c r="O72" s="155">
        <v>0</v>
      </c>
      <c r="P72" s="155">
        <v>0</v>
      </c>
      <c r="Q72" s="155">
        <v>0</v>
      </c>
      <c r="R72" s="155">
        <v>2063223.97</v>
      </c>
      <c r="S72" s="155">
        <v>2063223.97</v>
      </c>
      <c r="T72" s="156">
        <v>0</v>
      </c>
      <c r="U72" s="156">
        <v>0</v>
      </c>
      <c r="V72" s="157">
        <v>0</v>
      </c>
    </row>
    <row r="73" spans="1:22" ht="23.25" customHeight="1">
      <c r="A73" s="151"/>
      <c r="B73" s="152" t="s">
        <v>156</v>
      </c>
      <c r="C73" s="153" t="s">
        <v>155</v>
      </c>
      <c r="D73" s="153"/>
      <c r="E73" s="154">
        <v>837245</v>
      </c>
      <c r="F73" s="154"/>
      <c r="G73" s="155">
        <f>SUM(I73+R73)</f>
        <v>401533.95</v>
      </c>
      <c r="H73" s="155">
        <f t="shared" si="9"/>
        <v>47.95895466679407</v>
      </c>
      <c r="I73" s="155">
        <f>SUM(N73+J73)</f>
        <v>401533.95</v>
      </c>
      <c r="J73" s="155">
        <f>SUM(K73:L73)</f>
        <v>400883.95</v>
      </c>
      <c r="K73" s="155">
        <v>309836.7</v>
      </c>
      <c r="L73" s="155">
        <v>91047.25</v>
      </c>
      <c r="M73" s="155">
        <v>0</v>
      </c>
      <c r="N73" s="155">
        <v>650</v>
      </c>
      <c r="O73" s="155">
        <v>0</v>
      </c>
      <c r="P73" s="155">
        <v>0</v>
      </c>
      <c r="Q73" s="155">
        <v>0</v>
      </c>
      <c r="R73" s="155">
        <f>SUM(S73)</f>
        <v>0</v>
      </c>
      <c r="S73" s="155">
        <v>0</v>
      </c>
      <c r="T73" s="156">
        <v>0</v>
      </c>
      <c r="U73" s="156">
        <v>0</v>
      </c>
      <c r="V73" s="157">
        <v>0</v>
      </c>
    </row>
    <row r="74" spans="1:22" ht="71.25" customHeight="1">
      <c r="A74" s="151"/>
      <c r="B74" s="152" t="s">
        <v>154</v>
      </c>
      <c r="C74" s="169" t="s">
        <v>153</v>
      </c>
      <c r="D74" s="170"/>
      <c r="E74" s="154">
        <v>5000</v>
      </c>
      <c r="F74" s="154"/>
      <c r="G74" s="155">
        <f>SUM(I74+R74)</f>
        <v>0</v>
      </c>
      <c r="H74" s="155">
        <f t="shared" si="9"/>
        <v>0</v>
      </c>
      <c r="I74" s="155">
        <f>SUM(J74)</f>
        <v>0</v>
      </c>
      <c r="J74" s="155">
        <f>SUM(K74:L74)</f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f>SUM(S74)</f>
        <v>0</v>
      </c>
      <c r="S74" s="155">
        <v>0</v>
      </c>
      <c r="T74" s="156">
        <v>0</v>
      </c>
      <c r="U74" s="156">
        <v>0</v>
      </c>
      <c r="V74" s="157">
        <v>0</v>
      </c>
    </row>
    <row r="75" spans="1:22" ht="28.5" customHeight="1">
      <c r="A75" s="158"/>
      <c r="B75" s="152" t="s">
        <v>100</v>
      </c>
      <c r="C75" s="153" t="s">
        <v>61</v>
      </c>
      <c r="D75" s="153"/>
      <c r="E75" s="154">
        <v>774088</v>
      </c>
      <c r="F75" s="154"/>
      <c r="G75" s="155">
        <f>SUM(I75+R75)</f>
        <v>104071.65</v>
      </c>
      <c r="H75" s="155">
        <f t="shared" si="9"/>
        <v>13.444421047736174</v>
      </c>
      <c r="I75" s="155">
        <f>SUM(N75+J75+O75)</f>
        <v>104071.65</v>
      </c>
      <c r="J75" s="155">
        <f>SUM(K75:L75)</f>
        <v>104071.65</v>
      </c>
      <c r="K75" s="155">
        <v>76502.51</v>
      </c>
      <c r="L75" s="155">
        <v>27569.14</v>
      </c>
      <c r="M75" s="155">
        <v>0</v>
      </c>
      <c r="N75" s="155">
        <v>0</v>
      </c>
      <c r="O75" s="155">
        <v>0</v>
      </c>
      <c r="P75" s="155">
        <v>0</v>
      </c>
      <c r="Q75" s="155">
        <v>0</v>
      </c>
      <c r="R75" s="155">
        <v>0</v>
      </c>
      <c r="S75" s="155">
        <v>0</v>
      </c>
      <c r="T75" s="156">
        <v>0</v>
      </c>
      <c r="U75" s="156">
        <v>0</v>
      </c>
      <c r="V75" s="157">
        <v>0</v>
      </c>
    </row>
    <row r="76" spans="1:22" s="8" customFormat="1" ht="39.75" customHeight="1">
      <c r="A76" s="159" t="s">
        <v>101</v>
      </c>
      <c r="B76" s="160"/>
      <c r="C76" s="161" t="s">
        <v>102</v>
      </c>
      <c r="D76" s="161"/>
      <c r="E76" s="162">
        <f>SUM(E77:F80)</f>
        <v>3725769</v>
      </c>
      <c r="F76" s="162"/>
      <c r="G76" s="163">
        <f>SUM(G77:G80)</f>
        <v>1767332.02</v>
      </c>
      <c r="H76" s="163">
        <f t="shared" si="9"/>
        <v>47.43536220307807</v>
      </c>
      <c r="I76" s="163">
        <f aca="true" t="shared" si="16" ref="I76:T76">SUM(I77:I80)</f>
        <v>1767332.02</v>
      </c>
      <c r="J76" s="163">
        <f t="shared" si="16"/>
        <v>1318035.19</v>
      </c>
      <c r="K76" s="163">
        <f t="shared" si="16"/>
        <v>1162816.68</v>
      </c>
      <c r="L76" s="163">
        <f t="shared" si="16"/>
        <v>155218.51</v>
      </c>
      <c r="M76" s="163">
        <f t="shared" si="16"/>
        <v>199951.5</v>
      </c>
      <c r="N76" s="163">
        <f t="shared" si="16"/>
        <v>260</v>
      </c>
      <c r="O76" s="163">
        <f t="shared" si="16"/>
        <v>249085.33</v>
      </c>
      <c r="P76" s="163">
        <f t="shared" si="16"/>
        <v>0</v>
      </c>
      <c r="Q76" s="163">
        <f t="shared" si="16"/>
        <v>0</v>
      </c>
      <c r="R76" s="163">
        <f t="shared" si="16"/>
        <v>0</v>
      </c>
      <c r="S76" s="163">
        <f t="shared" si="16"/>
        <v>0</v>
      </c>
      <c r="T76" s="163">
        <f t="shared" si="16"/>
        <v>0</v>
      </c>
      <c r="U76" s="164"/>
      <c r="V76" s="165">
        <f>SUM(V77:V80)</f>
        <v>0</v>
      </c>
    </row>
    <row r="77" spans="1:22" ht="40.5" customHeight="1">
      <c r="A77" s="151"/>
      <c r="B77" s="152" t="s">
        <v>131</v>
      </c>
      <c r="C77" s="153" t="s">
        <v>132</v>
      </c>
      <c r="D77" s="153"/>
      <c r="E77" s="154">
        <v>796041</v>
      </c>
      <c r="F77" s="154"/>
      <c r="G77" s="155">
        <f>SUM(I77+R77)</f>
        <v>304980.11</v>
      </c>
      <c r="H77" s="155">
        <f t="shared" si="9"/>
        <v>38.31211080836288</v>
      </c>
      <c r="I77" s="155">
        <f>SUM(N77+J77+M77)</f>
        <v>304980.11</v>
      </c>
      <c r="J77" s="155">
        <f>SUM(K77:L77)</f>
        <v>105028.61</v>
      </c>
      <c r="K77" s="155">
        <v>76325.3</v>
      </c>
      <c r="L77" s="155">
        <v>28703.31</v>
      </c>
      <c r="M77" s="155">
        <v>199951.5</v>
      </c>
      <c r="N77" s="155">
        <v>0</v>
      </c>
      <c r="O77" s="155">
        <v>0</v>
      </c>
      <c r="P77" s="155">
        <v>0</v>
      </c>
      <c r="Q77" s="155">
        <v>0</v>
      </c>
      <c r="R77" s="155">
        <f>SUM(S77)</f>
        <v>0</v>
      </c>
      <c r="S77" s="155">
        <v>0</v>
      </c>
      <c r="T77" s="155">
        <v>0</v>
      </c>
      <c r="U77" s="173"/>
      <c r="V77" s="157">
        <v>0</v>
      </c>
    </row>
    <row r="78" spans="1:22" ht="40.5" customHeight="1">
      <c r="A78" s="151"/>
      <c r="B78" s="152" t="s">
        <v>103</v>
      </c>
      <c r="C78" s="153" t="s">
        <v>104</v>
      </c>
      <c r="D78" s="153"/>
      <c r="E78" s="154">
        <v>299833</v>
      </c>
      <c r="F78" s="154"/>
      <c r="G78" s="155">
        <f>SUM(I78+R78)</f>
        <v>263497.45</v>
      </c>
      <c r="H78" s="155">
        <f t="shared" si="9"/>
        <v>87.88140398154974</v>
      </c>
      <c r="I78" s="155">
        <f>SUM(N78+J78)</f>
        <v>263497.45</v>
      </c>
      <c r="J78" s="155">
        <f>SUM(K78:L78)</f>
        <v>263497.45</v>
      </c>
      <c r="K78" s="155">
        <v>243269.87</v>
      </c>
      <c r="L78" s="155">
        <v>20227.58</v>
      </c>
      <c r="M78" s="155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0</v>
      </c>
      <c r="T78" s="156">
        <v>0</v>
      </c>
      <c r="U78" s="156">
        <v>0</v>
      </c>
      <c r="V78" s="157">
        <v>0</v>
      </c>
    </row>
    <row r="79" spans="1:22" ht="24.75" customHeight="1">
      <c r="A79" s="151"/>
      <c r="B79" s="152" t="s">
        <v>109</v>
      </c>
      <c r="C79" s="153" t="s">
        <v>110</v>
      </c>
      <c r="D79" s="153"/>
      <c r="E79" s="154">
        <v>1853830</v>
      </c>
      <c r="F79" s="154"/>
      <c r="G79" s="155">
        <f>SUM(I79+R79)</f>
        <v>949769.13</v>
      </c>
      <c r="H79" s="155">
        <f t="shared" si="9"/>
        <v>51.23280613648501</v>
      </c>
      <c r="I79" s="155">
        <f>SUM(N79+J79)</f>
        <v>949769.13</v>
      </c>
      <c r="J79" s="155">
        <f>SUM(K79:L79)</f>
        <v>949509.13</v>
      </c>
      <c r="K79" s="155">
        <v>843221.51</v>
      </c>
      <c r="L79" s="155">
        <v>106287.62</v>
      </c>
      <c r="M79" s="155">
        <v>0</v>
      </c>
      <c r="N79" s="155">
        <v>260</v>
      </c>
      <c r="O79" s="155">
        <v>0</v>
      </c>
      <c r="P79" s="155">
        <v>0</v>
      </c>
      <c r="Q79" s="155">
        <v>0</v>
      </c>
      <c r="R79" s="155">
        <f>SUM(S79)</f>
        <v>0</v>
      </c>
      <c r="S79" s="155">
        <v>0</v>
      </c>
      <c r="T79" s="156">
        <v>0</v>
      </c>
      <c r="U79" s="156">
        <v>0</v>
      </c>
      <c r="V79" s="157">
        <v>0</v>
      </c>
    </row>
    <row r="80" spans="1:22" ht="25.5" customHeight="1">
      <c r="A80" s="158"/>
      <c r="B80" s="152" t="s">
        <v>152</v>
      </c>
      <c r="C80" s="153" t="s">
        <v>61</v>
      </c>
      <c r="D80" s="153"/>
      <c r="E80" s="154">
        <v>776065</v>
      </c>
      <c r="F80" s="154"/>
      <c r="G80" s="155">
        <f>SUM(I80+R80)</f>
        <v>249085.33</v>
      </c>
      <c r="H80" s="155">
        <f t="shared" si="9"/>
        <v>32.09593655170636</v>
      </c>
      <c r="I80" s="155">
        <f>SUM(N80+J80+O80)</f>
        <v>249085.33</v>
      </c>
      <c r="J80" s="155">
        <f>SUM(K80:L80)</f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249085.33</v>
      </c>
      <c r="P80" s="155">
        <v>0</v>
      </c>
      <c r="Q80" s="155">
        <v>0</v>
      </c>
      <c r="R80" s="155">
        <v>0</v>
      </c>
      <c r="S80" s="155">
        <v>0</v>
      </c>
      <c r="T80" s="156">
        <v>0</v>
      </c>
      <c r="U80" s="156">
        <v>0</v>
      </c>
      <c r="V80" s="157">
        <v>0</v>
      </c>
    </row>
    <row r="81" spans="1:22" s="8" customFormat="1" ht="25.5" customHeight="1">
      <c r="A81" s="159" t="s">
        <v>112</v>
      </c>
      <c r="B81" s="160"/>
      <c r="C81" s="161" t="s">
        <v>113</v>
      </c>
      <c r="D81" s="161"/>
      <c r="E81" s="162">
        <f>SUM(E82:F88)</f>
        <v>8841594</v>
      </c>
      <c r="F81" s="162"/>
      <c r="G81" s="163">
        <f>SUM(G82:G88)</f>
        <v>4584749.4</v>
      </c>
      <c r="H81" s="163">
        <f t="shared" si="9"/>
        <v>51.85433079148398</v>
      </c>
      <c r="I81" s="163">
        <f aca="true" t="shared" si="17" ref="I81:V81">SUM(I82:I88)</f>
        <v>4473680.4</v>
      </c>
      <c r="J81" s="163">
        <f t="shared" si="17"/>
        <v>4380673.9799999995</v>
      </c>
      <c r="K81" s="163">
        <f t="shared" si="17"/>
        <v>3549290.8799999994</v>
      </c>
      <c r="L81" s="163">
        <f t="shared" si="17"/>
        <v>831383.1000000001</v>
      </c>
      <c r="M81" s="163">
        <f t="shared" si="17"/>
        <v>0</v>
      </c>
      <c r="N81" s="163">
        <f t="shared" si="17"/>
        <v>93006.42</v>
      </c>
      <c r="O81" s="163">
        <f t="shared" si="17"/>
        <v>0</v>
      </c>
      <c r="P81" s="163">
        <f t="shared" si="17"/>
        <v>0</v>
      </c>
      <c r="Q81" s="163">
        <f t="shared" si="17"/>
        <v>0</v>
      </c>
      <c r="R81" s="163">
        <f t="shared" si="17"/>
        <v>111069</v>
      </c>
      <c r="S81" s="163">
        <f t="shared" si="17"/>
        <v>111069</v>
      </c>
      <c r="T81" s="163">
        <f t="shared" si="17"/>
        <v>0</v>
      </c>
      <c r="U81" s="164"/>
      <c r="V81" s="165">
        <f t="shared" si="17"/>
        <v>0</v>
      </c>
    </row>
    <row r="82" spans="1:22" ht="36" customHeight="1">
      <c r="A82" s="151"/>
      <c r="B82" s="152" t="s">
        <v>114</v>
      </c>
      <c r="C82" s="153" t="s">
        <v>115</v>
      </c>
      <c r="D82" s="153"/>
      <c r="E82" s="154">
        <v>6882914</v>
      </c>
      <c r="F82" s="154"/>
      <c r="G82" s="155">
        <f aca="true" t="shared" si="18" ref="G82:G88">SUM(I82+R82)</f>
        <v>3639457.31</v>
      </c>
      <c r="H82" s="155">
        <f t="shared" si="9"/>
        <v>52.87669306924364</v>
      </c>
      <c r="I82" s="155">
        <f>SUM(N82+J82)</f>
        <v>3528388.31</v>
      </c>
      <c r="J82" s="155">
        <f aca="true" t="shared" si="19" ref="J82:J88">SUM(K82:L82)</f>
        <v>3448491.09</v>
      </c>
      <c r="K82" s="155">
        <v>2743562.78</v>
      </c>
      <c r="L82" s="155">
        <v>704928.31</v>
      </c>
      <c r="M82" s="155">
        <v>0</v>
      </c>
      <c r="N82" s="155">
        <v>79897.22</v>
      </c>
      <c r="O82" s="155">
        <v>0</v>
      </c>
      <c r="P82" s="155">
        <v>0</v>
      </c>
      <c r="Q82" s="155">
        <v>0</v>
      </c>
      <c r="R82" s="155">
        <f>SUM(S82)</f>
        <v>111069</v>
      </c>
      <c r="S82" s="155">
        <v>111069</v>
      </c>
      <c r="T82" s="156">
        <v>0</v>
      </c>
      <c r="U82" s="192">
        <v>0</v>
      </c>
      <c r="V82" s="157">
        <v>0</v>
      </c>
    </row>
    <row r="83" spans="1:22" ht="50.25" customHeight="1">
      <c r="A83" s="151"/>
      <c r="B83" s="152" t="s">
        <v>124</v>
      </c>
      <c r="C83" s="153" t="s">
        <v>151</v>
      </c>
      <c r="D83" s="153"/>
      <c r="E83" s="154">
        <v>1218536</v>
      </c>
      <c r="F83" s="154"/>
      <c r="G83" s="155">
        <f t="shared" si="18"/>
        <v>568455.9199999999</v>
      </c>
      <c r="H83" s="155">
        <f t="shared" si="9"/>
        <v>46.6507284150817</v>
      </c>
      <c r="I83" s="155">
        <f>SUM(N83+J83)</f>
        <v>568455.9199999999</v>
      </c>
      <c r="J83" s="155">
        <f t="shared" si="19"/>
        <v>560696.72</v>
      </c>
      <c r="K83" s="155">
        <v>494812.03</v>
      </c>
      <c r="L83" s="155">
        <v>65884.69</v>
      </c>
      <c r="M83" s="155">
        <v>0</v>
      </c>
      <c r="N83" s="155">
        <v>7759.2</v>
      </c>
      <c r="O83" s="155">
        <v>0</v>
      </c>
      <c r="P83" s="155">
        <v>0</v>
      </c>
      <c r="Q83" s="155">
        <v>0</v>
      </c>
      <c r="R83" s="155">
        <v>0</v>
      </c>
      <c r="S83" s="155">
        <v>0</v>
      </c>
      <c r="T83" s="156">
        <v>0</v>
      </c>
      <c r="U83" s="156">
        <v>0</v>
      </c>
      <c r="V83" s="157">
        <v>0</v>
      </c>
    </row>
    <row r="84" spans="1:22" ht="24.75" customHeight="1">
      <c r="A84" s="151"/>
      <c r="B84" s="152" t="s">
        <v>150</v>
      </c>
      <c r="C84" s="153" t="s">
        <v>149</v>
      </c>
      <c r="D84" s="153"/>
      <c r="E84" s="154">
        <v>656419</v>
      </c>
      <c r="F84" s="154"/>
      <c r="G84" s="155">
        <f t="shared" si="18"/>
        <v>360176.88</v>
      </c>
      <c r="H84" s="155">
        <f t="shared" si="9"/>
        <v>54.86996567741031</v>
      </c>
      <c r="I84" s="155">
        <f>SUM(N84+J84)</f>
        <v>360176.88</v>
      </c>
      <c r="J84" s="155">
        <f t="shared" si="19"/>
        <v>360176.88</v>
      </c>
      <c r="K84" s="155">
        <v>310916.07</v>
      </c>
      <c r="L84" s="155">
        <v>49260.81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f>SUM(S84)</f>
        <v>0</v>
      </c>
      <c r="S84" s="155">
        <v>0</v>
      </c>
      <c r="T84" s="156">
        <v>0</v>
      </c>
      <c r="U84" s="156">
        <v>0</v>
      </c>
      <c r="V84" s="157">
        <v>0</v>
      </c>
    </row>
    <row r="85" spans="1:22" ht="33.75" customHeight="1">
      <c r="A85" s="151"/>
      <c r="B85" s="152" t="s">
        <v>148</v>
      </c>
      <c r="C85" s="153" t="s">
        <v>358</v>
      </c>
      <c r="D85" s="153"/>
      <c r="E85" s="154">
        <v>1500</v>
      </c>
      <c r="F85" s="154"/>
      <c r="G85" s="155">
        <f t="shared" si="18"/>
        <v>900</v>
      </c>
      <c r="H85" s="155">
        <f t="shared" si="9"/>
        <v>60</v>
      </c>
      <c r="I85" s="155">
        <f>SUM(N85+J85)</f>
        <v>900</v>
      </c>
      <c r="J85" s="155">
        <f t="shared" si="19"/>
        <v>0</v>
      </c>
      <c r="K85" s="155">
        <v>0</v>
      </c>
      <c r="L85" s="155">
        <v>0</v>
      </c>
      <c r="M85" s="155">
        <v>0</v>
      </c>
      <c r="N85" s="155">
        <v>900</v>
      </c>
      <c r="O85" s="155">
        <v>0</v>
      </c>
      <c r="P85" s="155">
        <v>0</v>
      </c>
      <c r="Q85" s="155">
        <v>0</v>
      </c>
      <c r="R85" s="155">
        <v>0</v>
      </c>
      <c r="S85" s="155">
        <v>0</v>
      </c>
      <c r="T85" s="156">
        <v>0</v>
      </c>
      <c r="U85" s="156">
        <v>0</v>
      </c>
      <c r="V85" s="157">
        <v>0</v>
      </c>
    </row>
    <row r="86" spans="1:22" ht="33.75" customHeight="1">
      <c r="A86" s="151"/>
      <c r="B86" s="152" t="s">
        <v>359</v>
      </c>
      <c r="C86" s="153" t="s">
        <v>360</v>
      </c>
      <c r="D86" s="153"/>
      <c r="E86" s="154">
        <v>33000</v>
      </c>
      <c r="F86" s="154"/>
      <c r="G86" s="155">
        <f>SUM(I86+R86)</f>
        <v>4450</v>
      </c>
      <c r="H86" s="155">
        <f>SUM(G86/E86)*100</f>
        <v>13.484848484848486</v>
      </c>
      <c r="I86" s="155">
        <f>SUM(N86+J86)</f>
        <v>4450</v>
      </c>
      <c r="J86" s="155">
        <f>SUM(K86:L86)</f>
        <v>0</v>
      </c>
      <c r="K86" s="155">
        <v>0</v>
      </c>
      <c r="L86" s="155">
        <v>0</v>
      </c>
      <c r="M86" s="155">
        <v>0</v>
      </c>
      <c r="N86" s="155">
        <v>4450</v>
      </c>
      <c r="O86" s="155">
        <v>0</v>
      </c>
      <c r="P86" s="155">
        <v>0</v>
      </c>
      <c r="Q86" s="155">
        <v>0</v>
      </c>
      <c r="R86" s="155">
        <v>0</v>
      </c>
      <c r="S86" s="155">
        <v>0</v>
      </c>
      <c r="T86" s="156">
        <v>0</v>
      </c>
      <c r="U86" s="156">
        <v>0</v>
      </c>
      <c r="V86" s="157">
        <v>0</v>
      </c>
    </row>
    <row r="87" spans="1:22" ht="26.25" customHeight="1">
      <c r="A87" s="151"/>
      <c r="B87" s="152" t="s">
        <v>147</v>
      </c>
      <c r="C87" s="153" t="s">
        <v>146</v>
      </c>
      <c r="D87" s="153"/>
      <c r="E87" s="154">
        <v>17500</v>
      </c>
      <c r="F87" s="154"/>
      <c r="G87" s="155">
        <f t="shared" si="18"/>
        <v>0</v>
      </c>
      <c r="H87" s="155">
        <f t="shared" si="9"/>
        <v>0</v>
      </c>
      <c r="I87" s="155">
        <f>SUM(N88+J87)</f>
        <v>0</v>
      </c>
      <c r="J87" s="155">
        <f t="shared" si="19"/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f>SUM(S87)</f>
        <v>0</v>
      </c>
      <c r="S87" s="155">
        <v>0</v>
      </c>
      <c r="T87" s="156">
        <v>0</v>
      </c>
      <c r="U87" s="156">
        <v>0</v>
      </c>
      <c r="V87" s="157">
        <v>0</v>
      </c>
    </row>
    <row r="88" spans="1:22" ht="35.25" customHeight="1">
      <c r="A88" s="158"/>
      <c r="B88" s="152" t="s">
        <v>145</v>
      </c>
      <c r="C88" s="153" t="s">
        <v>144</v>
      </c>
      <c r="D88" s="153"/>
      <c r="E88" s="154">
        <v>31725</v>
      </c>
      <c r="F88" s="154"/>
      <c r="G88" s="155">
        <f t="shared" si="18"/>
        <v>11309.29</v>
      </c>
      <c r="H88" s="155">
        <f t="shared" si="9"/>
        <v>35.647880220646186</v>
      </c>
      <c r="I88" s="155">
        <f>SUM(N88+J88)</f>
        <v>11309.29</v>
      </c>
      <c r="J88" s="155">
        <f t="shared" si="19"/>
        <v>11309.29</v>
      </c>
      <c r="K88" s="155">
        <v>0</v>
      </c>
      <c r="L88" s="155">
        <v>11309.29</v>
      </c>
      <c r="M88" s="155">
        <v>0</v>
      </c>
      <c r="N88" s="155">
        <v>0</v>
      </c>
      <c r="O88" s="155">
        <v>0</v>
      </c>
      <c r="P88" s="155">
        <v>0</v>
      </c>
      <c r="Q88" s="155">
        <v>0</v>
      </c>
      <c r="R88" s="155">
        <v>0</v>
      </c>
      <c r="S88" s="155">
        <v>0</v>
      </c>
      <c r="T88" s="156">
        <v>0</v>
      </c>
      <c r="U88" s="156">
        <v>0</v>
      </c>
      <c r="V88" s="157">
        <v>0</v>
      </c>
    </row>
    <row r="89" spans="1:22" ht="18" customHeight="1">
      <c r="A89" s="159" t="s">
        <v>344</v>
      </c>
      <c r="B89" s="160"/>
      <c r="C89" s="161" t="s">
        <v>345</v>
      </c>
      <c r="D89" s="161"/>
      <c r="E89" s="162">
        <f>SUM(E90:F91)</f>
        <v>6314150</v>
      </c>
      <c r="F89" s="162"/>
      <c r="G89" s="163">
        <f>SUM(G90:G91)</f>
        <v>2888547.17</v>
      </c>
      <c r="H89" s="163">
        <f t="shared" si="9"/>
        <v>45.747205403736054</v>
      </c>
      <c r="I89" s="163">
        <f aca="true" t="shared" si="20" ref="I89:N89">SUM(I90:I91)</f>
        <v>2888547.17</v>
      </c>
      <c r="J89" s="163">
        <f t="shared" si="20"/>
        <v>2230120.7199999997</v>
      </c>
      <c r="K89" s="163">
        <f t="shared" si="20"/>
        <v>1610937.73</v>
      </c>
      <c r="L89" s="163">
        <f t="shared" si="20"/>
        <v>619182.99</v>
      </c>
      <c r="M89" s="163">
        <f t="shared" si="20"/>
        <v>69248.59</v>
      </c>
      <c r="N89" s="163">
        <f t="shared" si="20"/>
        <v>589177.86</v>
      </c>
      <c r="O89" s="163">
        <f aca="true" t="shared" si="21" ref="O89:V89">SUM(O90)</f>
        <v>0</v>
      </c>
      <c r="P89" s="163">
        <f>SUM(P90:P91)</f>
        <v>0</v>
      </c>
      <c r="Q89" s="163">
        <f>SUM(Q90:Q91)</f>
        <v>0</v>
      </c>
      <c r="R89" s="163">
        <f t="shared" si="21"/>
        <v>0</v>
      </c>
      <c r="S89" s="163">
        <f t="shared" si="21"/>
        <v>0</v>
      </c>
      <c r="T89" s="163">
        <f t="shared" si="21"/>
        <v>0</v>
      </c>
      <c r="U89" s="164"/>
      <c r="V89" s="165">
        <f t="shared" si="21"/>
        <v>0</v>
      </c>
    </row>
    <row r="90" spans="1:22" ht="21.75" customHeight="1">
      <c r="A90" s="166"/>
      <c r="B90" s="152" t="s">
        <v>346</v>
      </c>
      <c r="C90" s="153" t="s">
        <v>361</v>
      </c>
      <c r="D90" s="153"/>
      <c r="E90" s="154">
        <v>1515670</v>
      </c>
      <c r="F90" s="154"/>
      <c r="G90" s="155">
        <f>SUM(I90+R90)</f>
        <v>602860.59</v>
      </c>
      <c r="H90" s="155">
        <f t="shared" si="9"/>
        <v>39.775187870710646</v>
      </c>
      <c r="I90" s="155">
        <f>SUM(J90+M90+N90+O90+P90+Q90)</f>
        <v>602860.59</v>
      </c>
      <c r="J90" s="155">
        <f>SUM(K90:L90)</f>
        <v>16956.32</v>
      </c>
      <c r="K90" s="155">
        <v>16546.2</v>
      </c>
      <c r="L90" s="155">
        <v>410.12</v>
      </c>
      <c r="M90" s="155">
        <v>45052.41</v>
      </c>
      <c r="N90" s="155">
        <v>540851.86</v>
      </c>
      <c r="O90" s="155">
        <v>0</v>
      </c>
      <c r="P90" s="155">
        <v>0</v>
      </c>
      <c r="Q90" s="155">
        <v>0</v>
      </c>
      <c r="R90" s="155">
        <f>SUM(S90)</f>
        <v>0</v>
      </c>
      <c r="S90" s="155">
        <v>0</v>
      </c>
      <c r="T90" s="155">
        <v>0</v>
      </c>
      <c r="U90" s="173"/>
      <c r="V90" s="181">
        <v>0</v>
      </c>
    </row>
    <row r="91" spans="1:22" ht="33" customHeight="1">
      <c r="A91" s="168"/>
      <c r="B91" s="152" t="s">
        <v>348</v>
      </c>
      <c r="C91" s="169" t="s">
        <v>349</v>
      </c>
      <c r="D91" s="170"/>
      <c r="E91" s="171">
        <v>4798480</v>
      </c>
      <c r="F91" s="172"/>
      <c r="G91" s="155">
        <f>SUM(I91+R91)</f>
        <v>2285686.58</v>
      </c>
      <c r="H91" s="155">
        <f t="shared" si="9"/>
        <v>47.633554375552265</v>
      </c>
      <c r="I91" s="155">
        <f>SUM(J91+M91+N91+O91+P91+Q91)</f>
        <v>2285686.58</v>
      </c>
      <c r="J91" s="155">
        <f>SUM(K91:L91)</f>
        <v>2213164.4</v>
      </c>
      <c r="K91" s="155">
        <v>1594391.53</v>
      </c>
      <c r="L91" s="155">
        <v>618772.87</v>
      </c>
      <c r="M91" s="155">
        <v>24196.18</v>
      </c>
      <c r="N91" s="155">
        <v>48326</v>
      </c>
      <c r="O91" s="155">
        <v>0</v>
      </c>
      <c r="P91" s="155">
        <v>0</v>
      </c>
      <c r="Q91" s="155">
        <v>0</v>
      </c>
      <c r="R91" s="155">
        <f>SUM(S91)</f>
        <v>0</v>
      </c>
      <c r="S91" s="156">
        <v>0</v>
      </c>
      <c r="T91" s="176">
        <v>0</v>
      </c>
      <c r="U91" s="182"/>
      <c r="V91" s="157">
        <v>0</v>
      </c>
    </row>
    <row r="92" spans="1:22" s="8" customFormat="1" ht="42" customHeight="1">
      <c r="A92" s="159" t="s">
        <v>116</v>
      </c>
      <c r="B92" s="160"/>
      <c r="C92" s="161" t="s">
        <v>117</v>
      </c>
      <c r="D92" s="161"/>
      <c r="E92" s="162">
        <f>SUM(E93)</f>
        <v>1000000</v>
      </c>
      <c r="F92" s="162"/>
      <c r="G92" s="163">
        <f>SUM(G93)</f>
        <v>27864.35</v>
      </c>
      <c r="H92" s="163">
        <f t="shared" si="9"/>
        <v>2.786435</v>
      </c>
      <c r="I92" s="163">
        <f>SUM(I93)</f>
        <v>4324.26</v>
      </c>
      <c r="J92" s="163">
        <f>SUM(J93)</f>
        <v>4324.26</v>
      </c>
      <c r="K92" s="163">
        <f>SUM(K93)</f>
        <v>0</v>
      </c>
      <c r="L92" s="163">
        <f>SUM(L93)</f>
        <v>4324.26</v>
      </c>
      <c r="M92" s="163">
        <f>SUM(M93)</f>
        <v>0</v>
      </c>
      <c r="N92" s="155">
        <v>0</v>
      </c>
      <c r="O92" s="163">
        <f aca="true" t="shared" si="22" ref="O92:T92">SUM(O93)</f>
        <v>0</v>
      </c>
      <c r="P92" s="163">
        <f t="shared" si="22"/>
        <v>0</v>
      </c>
      <c r="Q92" s="163">
        <f t="shared" si="22"/>
        <v>0</v>
      </c>
      <c r="R92" s="163">
        <f t="shared" si="22"/>
        <v>23540.09</v>
      </c>
      <c r="S92" s="163">
        <f t="shared" si="22"/>
        <v>23540.09</v>
      </c>
      <c r="T92" s="163">
        <f t="shared" si="22"/>
        <v>23540.09</v>
      </c>
      <c r="U92" s="164"/>
      <c r="V92" s="165">
        <f>SUM(V93)</f>
        <v>0</v>
      </c>
    </row>
    <row r="93" spans="1:22" ht="57.75" customHeight="1">
      <c r="A93" s="158"/>
      <c r="B93" s="152" t="s">
        <v>118</v>
      </c>
      <c r="C93" s="153" t="s">
        <v>119</v>
      </c>
      <c r="D93" s="153"/>
      <c r="E93" s="154">
        <v>1000000</v>
      </c>
      <c r="F93" s="154"/>
      <c r="G93" s="155">
        <f>SUM(I93+R93)</f>
        <v>27864.35</v>
      </c>
      <c r="H93" s="155">
        <f t="shared" si="9"/>
        <v>2.786435</v>
      </c>
      <c r="I93" s="155">
        <f>SUM(N93+J93)</f>
        <v>4324.26</v>
      </c>
      <c r="J93" s="155">
        <f>SUM(K93:L93)</f>
        <v>4324.26</v>
      </c>
      <c r="K93" s="155">
        <v>0</v>
      </c>
      <c r="L93" s="155">
        <v>4324.26</v>
      </c>
      <c r="M93" s="155">
        <v>0</v>
      </c>
      <c r="N93" s="163">
        <f>SUM(N94)</f>
        <v>0</v>
      </c>
      <c r="O93" s="155">
        <v>0</v>
      </c>
      <c r="P93" s="155">
        <v>0</v>
      </c>
      <c r="Q93" s="155">
        <v>0</v>
      </c>
      <c r="R93" s="155">
        <v>23540.09</v>
      </c>
      <c r="S93" s="155">
        <v>23540.09</v>
      </c>
      <c r="T93" s="155">
        <v>23540.09</v>
      </c>
      <c r="U93" s="173"/>
      <c r="V93" s="157">
        <v>0</v>
      </c>
    </row>
    <row r="94" spans="1:22" s="8" customFormat="1" ht="33.75" customHeight="1">
      <c r="A94" s="159" t="s">
        <v>133</v>
      </c>
      <c r="B94" s="160"/>
      <c r="C94" s="161" t="s">
        <v>135</v>
      </c>
      <c r="D94" s="161"/>
      <c r="E94" s="162">
        <f>SUM(E95:E96)</f>
        <v>8668695</v>
      </c>
      <c r="F94" s="162"/>
      <c r="G94" s="163">
        <f>SUM(G95:G96)</f>
        <v>3684034.38</v>
      </c>
      <c r="H94" s="163">
        <f t="shared" si="9"/>
        <v>42.49814280004083</v>
      </c>
      <c r="I94" s="163">
        <f aca="true" t="shared" si="23" ref="I94:T94">SUM(I95:I96)</f>
        <v>6421.61</v>
      </c>
      <c r="J94" s="163">
        <f t="shared" si="23"/>
        <v>6421.61</v>
      </c>
      <c r="K94" s="163">
        <f t="shared" si="23"/>
        <v>0</v>
      </c>
      <c r="L94" s="163">
        <f t="shared" si="23"/>
        <v>6421.61</v>
      </c>
      <c r="M94" s="163">
        <f t="shared" si="23"/>
        <v>0</v>
      </c>
      <c r="N94" s="163">
        <f t="shared" si="23"/>
        <v>0</v>
      </c>
      <c r="O94" s="163">
        <f t="shared" si="23"/>
        <v>0</v>
      </c>
      <c r="P94" s="163">
        <f t="shared" si="23"/>
        <v>0</v>
      </c>
      <c r="Q94" s="163">
        <f t="shared" si="23"/>
        <v>0</v>
      </c>
      <c r="R94" s="163">
        <f t="shared" si="23"/>
        <v>3677612.77</v>
      </c>
      <c r="S94" s="163">
        <f t="shared" si="23"/>
        <v>3677612.77</v>
      </c>
      <c r="T94" s="163">
        <f t="shared" si="23"/>
        <v>3619683.35</v>
      </c>
      <c r="U94" s="164"/>
      <c r="V94" s="165">
        <f>SUM(V95:V96)</f>
        <v>0</v>
      </c>
    </row>
    <row r="95" spans="1:22" s="8" customFormat="1" ht="33.75" customHeight="1">
      <c r="A95" s="166"/>
      <c r="B95" s="152" t="s">
        <v>143</v>
      </c>
      <c r="C95" s="153" t="s">
        <v>142</v>
      </c>
      <c r="D95" s="153"/>
      <c r="E95" s="154">
        <v>5000</v>
      </c>
      <c r="F95" s="154"/>
      <c r="G95" s="155">
        <f>SUM(I95+R95)</f>
        <v>0</v>
      </c>
      <c r="H95" s="155">
        <f>SUM(G95/E95)*100</f>
        <v>0</v>
      </c>
      <c r="I95" s="155">
        <f>SUM(J95+M95)</f>
        <v>0</v>
      </c>
      <c r="J95" s="155">
        <f>SUM(K95:L95)</f>
        <v>0</v>
      </c>
      <c r="K95" s="155">
        <v>0</v>
      </c>
      <c r="L95" s="155">
        <v>0</v>
      </c>
      <c r="M95" s="155">
        <v>0</v>
      </c>
      <c r="N95" s="163">
        <f>SUM(N96:N96)</f>
        <v>0</v>
      </c>
      <c r="O95" s="155">
        <v>0</v>
      </c>
      <c r="P95" s="155">
        <v>0</v>
      </c>
      <c r="Q95" s="155">
        <v>0</v>
      </c>
      <c r="R95" s="155">
        <f>SUM(S95)</f>
        <v>0</v>
      </c>
      <c r="S95" s="155">
        <v>0</v>
      </c>
      <c r="T95" s="156">
        <v>0</v>
      </c>
      <c r="U95" s="192">
        <v>0</v>
      </c>
      <c r="V95" s="157">
        <v>0</v>
      </c>
    </row>
    <row r="96" spans="1:22" ht="24.75" customHeight="1">
      <c r="A96" s="158"/>
      <c r="B96" s="152" t="s">
        <v>134</v>
      </c>
      <c r="C96" s="153" t="s">
        <v>61</v>
      </c>
      <c r="D96" s="153"/>
      <c r="E96" s="154">
        <v>8663695</v>
      </c>
      <c r="F96" s="154"/>
      <c r="G96" s="155">
        <f>SUM(I96+R96)</f>
        <v>3684034.38</v>
      </c>
      <c r="H96" s="155">
        <f t="shared" si="9"/>
        <v>42.52266936913176</v>
      </c>
      <c r="I96" s="155">
        <f>SUM(J96+M96+N97+O96+P96+Q96)</f>
        <v>6421.61</v>
      </c>
      <c r="J96" s="155">
        <f>SUM(K96:L96)</f>
        <v>6421.61</v>
      </c>
      <c r="K96" s="155">
        <v>0</v>
      </c>
      <c r="L96" s="155">
        <v>6421.61</v>
      </c>
      <c r="M96" s="155">
        <v>0</v>
      </c>
      <c r="N96" s="155">
        <v>0</v>
      </c>
      <c r="O96" s="155">
        <v>0</v>
      </c>
      <c r="P96" s="155">
        <v>0</v>
      </c>
      <c r="Q96" s="155">
        <v>0</v>
      </c>
      <c r="R96" s="155">
        <f>SUM(S96)</f>
        <v>3677612.77</v>
      </c>
      <c r="S96" s="155">
        <v>3677612.77</v>
      </c>
      <c r="T96" s="156">
        <v>3619683.35</v>
      </c>
      <c r="U96" s="192">
        <v>0</v>
      </c>
      <c r="V96" s="157">
        <v>0</v>
      </c>
    </row>
    <row r="97" spans="1:22" s="8" customFormat="1" ht="18" customHeight="1">
      <c r="A97" s="159" t="s">
        <v>141</v>
      </c>
      <c r="B97" s="160"/>
      <c r="C97" s="161" t="s">
        <v>140</v>
      </c>
      <c r="D97" s="161"/>
      <c r="E97" s="162">
        <f>SUM(E98:E99)</f>
        <v>248273</v>
      </c>
      <c r="F97" s="162"/>
      <c r="G97" s="163">
        <f>SUM(G98:G99)</f>
        <v>16630</v>
      </c>
      <c r="H97" s="163">
        <f t="shared" si="9"/>
        <v>6.698271660631644</v>
      </c>
      <c r="I97" s="163">
        <f aca="true" t="shared" si="24" ref="I97:T97">SUM(I98:I99)</f>
        <v>10418.5</v>
      </c>
      <c r="J97" s="163">
        <f t="shared" si="24"/>
        <v>10418.5</v>
      </c>
      <c r="K97" s="163">
        <f t="shared" si="24"/>
        <v>6466</v>
      </c>
      <c r="L97" s="163">
        <f t="shared" si="24"/>
        <v>3952.5</v>
      </c>
      <c r="M97" s="163">
        <f t="shared" si="24"/>
        <v>0</v>
      </c>
      <c r="N97" s="163">
        <f t="shared" si="24"/>
        <v>0</v>
      </c>
      <c r="O97" s="163">
        <f t="shared" si="24"/>
        <v>0</v>
      </c>
      <c r="P97" s="163">
        <f t="shared" si="24"/>
        <v>0</v>
      </c>
      <c r="Q97" s="163">
        <f t="shared" si="24"/>
        <v>0</v>
      </c>
      <c r="R97" s="163">
        <f t="shared" si="24"/>
        <v>6211.5</v>
      </c>
      <c r="S97" s="163">
        <f t="shared" si="24"/>
        <v>6211.5</v>
      </c>
      <c r="T97" s="163">
        <f t="shared" si="24"/>
        <v>0</v>
      </c>
      <c r="U97" s="164"/>
      <c r="V97" s="165">
        <f>SUM(V99)</f>
        <v>0</v>
      </c>
    </row>
    <row r="98" spans="1:22" s="8" customFormat="1" ht="24.75" customHeight="1">
      <c r="A98" s="166"/>
      <c r="B98" s="193" t="s">
        <v>139</v>
      </c>
      <c r="C98" s="194" t="s">
        <v>138</v>
      </c>
      <c r="D98" s="194"/>
      <c r="E98" s="195">
        <v>92000</v>
      </c>
      <c r="F98" s="195"/>
      <c r="G98" s="155">
        <f>SUM(I98+R98)</f>
        <v>10418.5</v>
      </c>
      <c r="H98" s="196">
        <f>SUM(G98/E98)*100</f>
        <v>11.32445652173913</v>
      </c>
      <c r="I98" s="196">
        <f>SUM(N98+J98)</f>
        <v>10418.5</v>
      </c>
      <c r="J98" s="196">
        <f>SUM(K98:L98)</f>
        <v>10418.5</v>
      </c>
      <c r="K98" s="196">
        <v>6466</v>
      </c>
      <c r="L98" s="196">
        <v>3952.5</v>
      </c>
      <c r="M98" s="196">
        <v>0</v>
      </c>
      <c r="N98" s="163">
        <v>0</v>
      </c>
      <c r="O98" s="196">
        <v>0</v>
      </c>
      <c r="P98" s="196">
        <v>0</v>
      </c>
      <c r="Q98" s="196">
        <v>0</v>
      </c>
      <c r="R98" s="196">
        <v>0</v>
      </c>
      <c r="S98" s="196">
        <v>0</v>
      </c>
      <c r="T98" s="192">
        <v>0</v>
      </c>
      <c r="U98" s="192">
        <v>0</v>
      </c>
      <c r="V98" s="181">
        <v>0</v>
      </c>
    </row>
    <row r="99" spans="1:22" ht="22.5" customHeight="1" thickBot="1">
      <c r="A99" s="151"/>
      <c r="B99" s="193" t="s">
        <v>409</v>
      </c>
      <c r="C99" s="194" t="s">
        <v>61</v>
      </c>
      <c r="D99" s="194"/>
      <c r="E99" s="195">
        <v>156273</v>
      </c>
      <c r="F99" s="195"/>
      <c r="G99" s="155">
        <f>SUM(I99+R99)</f>
        <v>6211.5</v>
      </c>
      <c r="H99" s="196">
        <f>SUM(G99/E99)*100</f>
        <v>3.974774913132787</v>
      </c>
      <c r="I99" s="196">
        <f>SUM(N99+J99)</f>
        <v>0</v>
      </c>
      <c r="J99" s="196">
        <f>SUM(K99:L99)</f>
        <v>0</v>
      </c>
      <c r="K99" s="196">
        <v>0</v>
      </c>
      <c r="L99" s="196">
        <v>0</v>
      </c>
      <c r="M99" s="196">
        <v>0</v>
      </c>
      <c r="N99" s="163">
        <v>0</v>
      </c>
      <c r="O99" s="196">
        <v>0</v>
      </c>
      <c r="P99" s="196">
        <v>0</v>
      </c>
      <c r="Q99" s="196">
        <v>0</v>
      </c>
      <c r="R99" s="196">
        <v>6211.5</v>
      </c>
      <c r="S99" s="196">
        <v>6211.5</v>
      </c>
      <c r="T99" s="192">
        <v>0</v>
      </c>
      <c r="U99" s="192">
        <v>0</v>
      </c>
      <c r="V99" s="181">
        <v>0</v>
      </c>
    </row>
    <row r="100" spans="1:22" ht="28.5" customHeight="1" thickBot="1">
      <c r="A100" s="197" t="s">
        <v>137</v>
      </c>
      <c r="B100" s="198"/>
      <c r="C100" s="198"/>
      <c r="D100" s="198"/>
      <c r="E100" s="199">
        <f>SUM(E12+E16+E19+E24+E26+E28+E32+E34+E40+E42+E46+E48+E51+E53+E68+E71+E76+E81+E89+E92+E97+E94)</f>
        <v>123401966</v>
      </c>
      <c r="F100" s="199"/>
      <c r="G100" s="200">
        <f>SUM(G12+G16+G19+G24+G26+G28+G32+G34+G40+G42+G46+G48+G51+G53+G68+G71+G76+G81+G89+G92+G97+G94)</f>
        <v>51947272.500000015</v>
      </c>
      <c r="H100" s="196">
        <f>SUM(G100/E100)*100</f>
        <v>42.095984516162424</v>
      </c>
      <c r="I100" s="200">
        <f aca="true" t="shared" si="25" ref="I100:U100">SUM(I12+I16+I19+I24+I26+I28+I32+I34+I40+I42+I46+I48+I51+I53+I68+I71+I76+I81+I89+I92+I97+I94)</f>
        <v>35247295.18</v>
      </c>
      <c r="J100" s="200">
        <f t="shared" si="25"/>
        <v>33079817.25</v>
      </c>
      <c r="K100" s="200">
        <f t="shared" si="25"/>
        <v>24716093.52</v>
      </c>
      <c r="L100" s="200">
        <f t="shared" si="25"/>
        <v>8363723.730000001</v>
      </c>
      <c r="M100" s="200">
        <f t="shared" si="25"/>
        <v>751041.39</v>
      </c>
      <c r="N100" s="200">
        <f t="shared" si="25"/>
        <v>1146847.03</v>
      </c>
      <c r="O100" s="200">
        <f t="shared" si="25"/>
        <v>262990.3</v>
      </c>
      <c r="P100" s="200">
        <f t="shared" si="25"/>
        <v>0</v>
      </c>
      <c r="Q100" s="200">
        <f t="shared" si="25"/>
        <v>6599.21</v>
      </c>
      <c r="R100" s="200">
        <f t="shared" si="25"/>
        <v>16699977.32</v>
      </c>
      <c r="S100" s="200">
        <f t="shared" si="25"/>
        <v>16699977.32</v>
      </c>
      <c r="T100" s="200">
        <f t="shared" si="25"/>
        <v>13855497.459999999</v>
      </c>
      <c r="U100" s="200">
        <f t="shared" si="25"/>
        <v>0</v>
      </c>
      <c r="V100" s="201">
        <v>0</v>
      </c>
    </row>
    <row r="101" spans="1:22" ht="9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9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:22" ht="9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ht="9.75">
      <c r="A104" s="23"/>
      <c r="B104" s="23"/>
      <c r="C104" s="23"/>
      <c r="D104" s="23"/>
      <c r="E104" s="23"/>
      <c r="F104" s="23"/>
      <c r="G104" s="23"/>
      <c r="H104" s="23"/>
      <c r="I104" s="33"/>
      <c r="J104" s="3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</row>
    <row r="106" ht="9.75">
      <c r="I106" s="7"/>
    </row>
    <row r="110" ht="9.75">
      <c r="I110" s="44"/>
    </row>
  </sheetData>
  <sheetProtection/>
  <mergeCells count="226">
    <mergeCell ref="U7:U10"/>
    <mergeCell ref="E59:F59"/>
    <mergeCell ref="A32:A33"/>
    <mergeCell ref="C32:D32"/>
    <mergeCell ref="E32:F32"/>
    <mergeCell ref="C33:D33"/>
    <mergeCell ref="E33:F33"/>
    <mergeCell ref="A40:A41"/>
    <mergeCell ref="C40:D40"/>
    <mergeCell ref="E40:F40"/>
    <mergeCell ref="C41:D41"/>
    <mergeCell ref="E41:F41"/>
    <mergeCell ref="A89:A91"/>
    <mergeCell ref="C89:D89"/>
    <mergeCell ref="E89:F89"/>
    <mergeCell ref="C90:D90"/>
    <mergeCell ref="E90:F90"/>
    <mergeCell ref="C91:D91"/>
    <mergeCell ref="E91:F91"/>
    <mergeCell ref="C69:D69"/>
    <mergeCell ref="E69:F69"/>
    <mergeCell ref="C47:D47"/>
    <mergeCell ref="E47:F47"/>
    <mergeCell ref="C46:D46"/>
    <mergeCell ref="E46:F46"/>
    <mergeCell ref="C49:D49"/>
    <mergeCell ref="E49:F49"/>
    <mergeCell ref="C64:D64"/>
    <mergeCell ref="C57:D57"/>
    <mergeCell ref="E64:F64"/>
    <mergeCell ref="C74:D74"/>
    <mergeCell ref="E74:F74"/>
    <mergeCell ref="A51:A52"/>
    <mergeCell ref="A48:A50"/>
    <mergeCell ref="C51:D51"/>
    <mergeCell ref="C52:D52"/>
    <mergeCell ref="E52:F52"/>
    <mergeCell ref="E51:F51"/>
    <mergeCell ref="C61:D61"/>
    <mergeCell ref="E61:F61"/>
    <mergeCell ref="A100:D100"/>
    <mergeCell ref="E100:F100"/>
    <mergeCell ref="C96:D96"/>
    <mergeCell ref="E96:F96"/>
    <mergeCell ref="C97:D97"/>
    <mergeCell ref="E97:F97"/>
    <mergeCell ref="C99:D99"/>
    <mergeCell ref="E99:F99"/>
    <mergeCell ref="A94:A96"/>
    <mergeCell ref="C95:D95"/>
    <mergeCell ref="A97:A99"/>
    <mergeCell ref="C94:D94"/>
    <mergeCell ref="E94:F94"/>
    <mergeCell ref="E95:F95"/>
    <mergeCell ref="C98:D98"/>
    <mergeCell ref="E98:F98"/>
    <mergeCell ref="C88:D88"/>
    <mergeCell ref="E88:F88"/>
    <mergeCell ref="C92:D92"/>
    <mergeCell ref="E92:F92"/>
    <mergeCell ref="C93:D93"/>
    <mergeCell ref="E93:F93"/>
    <mergeCell ref="C84:D84"/>
    <mergeCell ref="E84:F84"/>
    <mergeCell ref="C85:D85"/>
    <mergeCell ref="E85:F85"/>
    <mergeCell ref="C87:D87"/>
    <mergeCell ref="E87:F87"/>
    <mergeCell ref="C86:D86"/>
    <mergeCell ref="E86:F86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3:D73"/>
    <mergeCell ref="E73:F73"/>
    <mergeCell ref="C70:D70"/>
    <mergeCell ref="E70:F70"/>
    <mergeCell ref="C71:D71"/>
    <mergeCell ref="E71:F71"/>
    <mergeCell ref="C72:D72"/>
    <mergeCell ref="E72:F72"/>
    <mergeCell ref="C68:D68"/>
    <mergeCell ref="E68:F68"/>
    <mergeCell ref="C60:D60"/>
    <mergeCell ref="E60:F60"/>
    <mergeCell ref="C67:D67"/>
    <mergeCell ref="E58:F58"/>
    <mergeCell ref="C59:D59"/>
    <mergeCell ref="E67:F67"/>
    <mergeCell ref="C66:D66"/>
    <mergeCell ref="E66:F66"/>
    <mergeCell ref="E43:F43"/>
    <mergeCell ref="C44:D44"/>
    <mergeCell ref="C62:D62"/>
    <mergeCell ref="E62:F62"/>
    <mergeCell ref="C63:D63"/>
    <mergeCell ref="E63:F63"/>
    <mergeCell ref="C45:D45"/>
    <mergeCell ref="E45:F45"/>
    <mergeCell ref="C53:D53"/>
    <mergeCell ref="C54:D54"/>
    <mergeCell ref="E39:F39"/>
    <mergeCell ref="C36:D36"/>
    <mergeCell ref="E36:F36"/>
    <mergeCell ref="C50:D50"/>
    <mergeCell ref="E50:F50"/>
    <mergeCell ref="C48:D48"/>
    <mergeCell ref="E48:F48"/>
    <mergeCell ref="C38:D38"/>
    <mergeCell ref="E38:F38"/>
    <mergeCell ref="C43:D43"/>
    <mergeCell ref="E34:F34"/>
    <mergeCell ref="C31:D31"/>
    <mergeCell ref="E31:F31"/>
    <mergeCell ref="C34:D34"/>
    <mergeCell ref="E57:F57"/>
    <mergeCell ref="E44:F44"/>
    <mergeCell ref="E37:F37"/>
    <mergeCell ref="C35:D35"/>
    <mergeCell ref="E35:F35"/>
    <mergeCell ref="E42:F42"/>
    <mergeCell ref="E27:F27"/>
    <mergeCell ref="C28:D28"/>
    <mergeCell ref="E28:F28"/>
    <mergeCell ref="E29:F29"/>
    <mergeCell ref="C29:D29"/>
    <mergeCell ref="C30:D30"/>
    <mergeCell ref="E30:F30"/>
    <mergeCell ref="E26:F26"/>
    <mergeCell ref="C18:D18"/>
    <mergeCell ref="E18:F18"/>
    <mergeCell ref="C19:D19"/>
    <mergeCell ref="C25:D25"/>
    <mergeCell ref="E25:F25"/>
    <mergeCell ref="E23:F23"/>
    <mergeCell ref="C21:D21"/>
    <mergeCell ref="E17:F17"/>
    <mergeCell ref="E15:F15"/>
    <mergeCell ref="C20:D20"/>
    <mergeCell ref="E20:F20"/>
    <mergeCell ref="C16:D16"/>
    <mergeCell ref="C22:D22"/>
    <mergeCell ref="E22:F22"/>
    <mergeCell ref="E19:F19"/>
    <mergeCell ref="E21:F21"/>
    <mergeCell ref="G5:G10"/>
    <mergeCell ref="H5:H10"/>
    <mergeCell ref="E13:F13"/>
    <mergeCell ref="C11:D11"/>
    <mergeCell ref="E11:F11"/>
    <mergeCell ref="E16:F16"/>
    <mergeCell ref="E12:F12"/>
    <mergeCell ref="C13:D13"/>
    <mergeCell ref="C14:D14"/>
    <mergeCell ref="E14:F14"/>
    <mergeCell ref="A5:A10"/>
    <mergeCell ref="B5:B10"/>
    <mergeCell ref="C5:D10"/>
    <mergeCell ref="E5:F10"/>
    <mergeCell ref="I6:I10"/>
    <mergeCell ref="I5:V5"/>
    <mergeCell ref="S7:S10"/>
    <mergeCell ref="T7:T8"/>
    <mergeCell ref="V7:V10"/>
    <mergeCell ref="J8:J10"/>
    <mergeCell ref="R6:R10"/>
    <mergeCell ref="S6:V6"/>
    <mergeCell ref="K8:L9"/>
    <mergeCell ref="M8:M10"/>
    <mergeCell ref="T9:T10"/>
    <mergeCell ref="P8:P10"/>
    <mergeCell ref="J6:Q7"/>
    <mergeCell ref="N8:N10"/>
    <mergeCell ref="Q8:Q10"/>
    <mergeCell ref="O8:O10"/>
    <mergeCell ref="A34:A39"/>
    <mergeCell ref="A42:A45"/>
    <mergeCell ref="A68:A70"/>
    <mergeCell ref="A71:A75"/>
    <mergeCell ref="A76:A80"/>
    <mergeCell ref="C37:D37"/>
    <mergeCell ref="C42:D42"/>
    <mergeCell ref="C39:D39"/>
    <mergeCell ref="C65:D65"/>
    <mergeCell ref="C58:D58"/>
    <mergeCell ref="A28:A31"/>
    <mergeCell ref="A81:A88"/>
    <mergeCell ref="A92:A93"/>
    <mergeCell ref="S1:T1"/>
    <mergeCell ref="A4:V4"/>
    <mergeCell ref="A3:V3"/>
    <mergeCell ref="C24:D24"/>
    <mergeCell ref="E24:F24"/>
    <mergeCell ref="A12:A15"/>
    <mergeCell ref="A16:A18"/>
    <mergeCell ref="A26:A27"/>
    <mergeCell ref="A24:A25"/>
    <mergeCell ref="C15:D15"/>
    <mergeCell ref="C12:D12"/>
    <mergeCell ref="C17:D17"/>
    <mergeCell ref="C26:D26"/>
    <mergeCell ref="C27:D27"/>
    <mergeCell ref="A19:A23"/>
    <mergeCell ref="C23:D23"/>
    <mergeCell ref="E53:F53"/>
    <mergeCell ref="E65:F65"/>
    <mergeCell ref="C56:D56"/>
    <mergeCell ref="E56:F56"/>
    <mergeCell ref="C55:D55"/>
    <mergeCell ref="E55:F55"/>
    <mergeCell ref="E54:F5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headerFooter>
    <oddHeader xml:space="preserve">&amp;R&amp;"Times New Roman,Normalny"Załącznik Nr 2
do Informacji o przebiegu wykonania budżetu
Powiatu Opatowskiego za I półrocze 2018 r. </oddHeader>
  </headerFooter>
  <ignoredErrors>
    <ignoredError sqref="T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view="pageLayout" zoomScaleSheetLayoutView="100" workbookViewId="0" topLeftCell="A1">
      <selection activeCell="B2" sqref="B2"/>
    </sheetView>
  </sheetViews>
  <sheetFormatPr defaultColWidth="9.33203125" defaultRowHeight="12.75"/>
  <cols>
    <col min="1" max="1" width="5.5" style="10" bestFit="1" customWidth="1"/>
    <col min="2" max="2" width="44.83203125" style="10" customWidth="1"/>
    <col min="3" max="3" width="12.16015625" style="10" customWidth="1"/>
    <col min="4" max="4" width="16.5" style="10" customWidth="1"/>
    <col min="5" max="5" width="16.83203125" style="10" customWidth="1"/>
    <col min="6" max="6" width="11.33203125" style="10" customWidth="1"/>
    <col min="7" max="16384" width="9.33203125" style="10" customWidth="1"/>
  </cols>
  <sheetData>
    <row r="1" spans="1:9" ht="14.25">
      <c r="A1" s="35"/>
      <c r="B1" s="35"/>
      <c r="C1" s="35"/>
      <c r="D1" s="35"/>
      <c r="E1" s="35"/>
      <c r="F1" s="36"/>
      <c r="G1" s="14"/>
      <c r="H1" s="14"/>
      <c r="I1" s="13"/>
    </row>
    <row r="2" spans="1:9" ht="14.25">
      <c r="A2" s="38"/>
      <c r="B2" s="38"/>
      <c r="C2" s="38"/>
      <c r="D2" s="38"/>
      <c r="E2" s="38"/>
      <c r="F2" s="14"/>
      <c r="G2" s="14"/>
      <c r="H2" s="14"/>
      <c r="I2" s="13"/>
    </row>
    <row r="3" spans="1:6" ht="24.75" customHeight="1">
      <c r="A3" s="202" t="s">
        <v>391</v>
      </c>
      <c r="B3" s="202"/>
      <c r="C3" s="202"/>
      <c r="D3" s="202"/>
      <c r="E3" s="203"/>
      <c r="F3" s="203"/>
    </row>
    <row r="4" spans="1:6" ht="18.75" customHeight="1">
      <c r="A4" s="59"/>
      <c r="B4" s="60"/>
      <c r="C4" s="60"/>
      <c r="D4" s="60"/>
      <c r="E4" s="60"/>
      <c r="F4" s="60"/>
    </row>
    <row r="5" spans="1:6" ht="14.25">
      <c r="A5" s="61"/>
      <c r="B5" s="62"/>
      <c r="C5" s="62"/>
      <c r="D5" s="62"/>
      <c r="E5" s="62"/>
      <c r="F5" s="62"/>
    </row>
    <row r="6" spans="1:6" ht="15" customHeight="1">
      <c r="A6" s="204" t="s">
        <v>261</v>
      </c>
      <c r="B6" s="205" t="s">
        <v>260</v>
      </c>
      <c r="C6" s="206" t="s">
        <v>259</v>
      </c>
      <c r="D6" s="206" t="s">
        <v>126</v>
      </c>
      <c r="E6" s="206" t="s">
        <v>392</v>
      </c>
      <c r="F6" s="206" t="s">
        <v>122</v>
      </c>
    </row>
    <row r="7" spans="1:6" ht="15" customHeight="1">
      <c r="A7" s="204"/>
      <c r="B7" s="205"/>
      <c r="C7" s="205"/>
      <c r="D7" s="206"/>
      <c r="E7" s="206"/>
      <c r="F7" s="206"/>
    </row>
    <row r="8" spans="1:6" ht="15.75" customHeight="1">
      <c r="A8" s="204"/>
      <c r="B8" s="205"/>
      <c r="C8" s="205"/>
      <c r="D8" s="206"/>
      <c r="E8" s="206"/>
      <c r="F8" s="206"/>
    </row>
    <row r="9" spans="1:6" s="12" customFormat="1" ht="6.75" customHeight="1">
      <c r="A9" s="207">
        <v>1</v>
      </c>
      <c r="B9" s="207">
        <v>2</v>
      </c>
      <c r="C9" s="207">
        <v>3</v>
      </c>
      <c r="D9" s="207">
        <v>4</v>
      </c>
      <c r="E9" s="207">
        <v>4</v>
      </c>
      <c r="F9" s="207">
        <v>4</v>
      </c>
    </row>
    <row r="10" spans="1:6" ht="18.75" customHeight="1">
      <c r="A10" s="208" t="s">
        <v>258</v>
      </c>
      <c r="B10" s="208"/>
      <c r="C10" s="209"/>
      <c r="D10" s="210">
        <f>SUM(D11:D19)</f>
        <v>13022041</v>
      </c>
      <c r="E10" s="210">
        <f>SUM(E11:E19)</f>
        <v>16639405.65</v>
      </c>
      <c r="F10" s="211">
        <f>SUM(E10/D10)*100</f>
        <v>127.7787840631127</v>
      </c>
    </row>
    <row r="11" spans="1:6" ht="18.75" customHeight="1">
      <c r="A11" s="212" t="s">
        <v>239</v>
      </c>
      <c r="B11" s="213" t="s">
        <v>257</v>
      </c>
      <c r="C11" s="212" t="s">
        <v>255</v>
      </c>
      <c r="D11" s="214">
        <v>5000000</v>
      </c>
      <c r="E11" s="214">
        <v>0</v>
      </c>
      <c r="F11" s="210">
        <v>0</v>
      </c>
    </row>
    <row r="12" spans="1:6" ht="18.75" customHeight="1">
      <c r="A12" s="212" t="s">
        <v>237</v>
      </c>
      <c r="B12" s="213" t="s">
        <v>256</v>
      </c>
      <c r="C12" s="212" t="s">
        <v>255</v>
      </c>
      <c r="D12" s="214">
        <v>0</v>
      </c>
      <c r="E12" s="214">
        <v>0</v>
      </c>
      <c r="F12" s="214">
        <v>0</v>
      </c>
    </row>
    <row r="13" spans="1:6" ht="39.75" customHeight="1">
      <c r="A13" s="212" t="s">
        <v>234</v>
      </c>
      <c r="B13" s="215" t="s">
        <v>254</v>
      </c>
      <c r="C13" s="212" t="s">
        <v>253</v>
      </c>
      <c r="D13" s="214">
        <v>0</v>
      </c>
      <c r="E13" s="214">
        <v>0</v>
      </c>
      <c r="F13" s="210">
        <v>0</v>
      </c>
    </row>
    <row r="14" spans="1:6" ht="18.75" customHeight="1">
      <c r="A14" s="212" t="s">
        <v>231</v>
      </c>
      <c r="B14" s="213" t="s">
        <v>252</v>
      </c>
      <c r="C14" s="212" t="s">
        <v>251</v>
      </c>
      <c r="D14" s="214">
        <v>0</v>
      </c>
      <c r="E14" s="214">
        <v>0</v>
      </c>
      <c r="F14" s="210">
        <v>0</v>
      </c>
    </row>
    <row r="15" spans="1:6" ht="18.75" customHeight="1">
      <c r="A15" s="212" t="s">
        <v>228</v>
      </c>
      <c r="B15" s="213" t="s">
        <v>250</v>
      </c>
      <c r="C15" s="212" t="s">
        <v>249</v>
      </c>
      <c r="D15" s="214">
        <v>0</v>
      </c>
      <c r="E15" s="214">
        <v>0</v>
      </c>
      <c r="F15" s="210">
        <v>0</v>
      </c>
    </row>
    <row r="16" spans="1:6" ht="18.75" customHeight="1">
      <c r="A16" s="212" t="s">
        <v>225</v>
      </c>
      <c r="B16" s="213" t="s">
        <v>248</v>
      </c>
      <c r="C16" s="212" t="s">
        <v>247</v>
      </c>
      <c r="D16" s="214">
        <v>0</v>
      </c>
      <c r="E16" s="214">
        <v>0</v>
      </c>
      <c r="F16" s="214">
        <v>0</v>
      </c>
    </row>
    <row r="17" spans="1:6" ht="18.75" customHeight="1">
      <c r="A17" s="212" t="s">
        <v>222</v>
      </c>
      <c r="B17" s="213" t="s">
        <v>246</v>
      </c>
      <c r="C17" s="212" t="s">
        <v>245</v>
      </c>
      <c r="D17" s="214">
        <v>0</v>
      </c>
      <c r="E17" s="214">
        <v>0</v>
      </c>
      <c r="F17" s="210">
        <v>0</v>
      </c>
    </row>
    <row r="18" spans="1:6" ht="30" customHeight="1">
      <c r="A18" s="212" t="s">
        <v>244</v>
      </c>
      <c r="B18" s="215" t="s">
        <v>290</v>
      </c>
      <c r="C18" s="212" t="s">
        <v>243</v>
      </c>
      <c r="D18" s="214">
        <v>8022041</v>
      </c>
      <c r="E18" s="214">
        <v>16639405.65</v>
      </c>
      <c r="F18" s="214">
        <f>SUM(E18/D18)*100</f>
        <v>207.4210995680526</v>
      </c>
    </row>
    <row r="19" spans="1:6" ht="18.75" customHeight="1">
      <c r="A19" s="212" t="s">
        <v>242</v>
      </c>
      <c r="B19" s="213" t="s">
        <v>241</v>
      </c>
      <c r="C19" s="212" t="s">
        <v>226</v>
      </c>
      <c r="D19" s="214">
        <v>0</v>
      </c>
      <c r="E19" s="214">
        <v>0</v>
      </c>
      <c r="F19" s="210">
        <v>0</v>
      </c>
    </row>
    <row r="20" spans="1:6" ht="18.75" customHeight="1">
      <c r="A20" s="208" t="s">
        <v>240</v>
      </c>
      <c r="B20" s="208"/>
      <c r="C20" s="209"/>
      <c r="D20" s="210">
        <f>SUM(D21:D28)</f>
        <v>281584</v>
      </c>
      <c r="E20" s="210">
        <f>SUM(E21:E28)</f>
        <v>140792</v>
      </c>
      <c r="F20" s="210">
        <f>SUM(E20/D20)*100</f>
        <v>50</v>
      </c>
    </row>
    <row r="21" spans="1:6" ht="18.75" customHeight="1">
      <c r="A21" s="212" t="s">
        <v>239</v>
      </c>
      <c r="B21" s="213" t="s">
        <v>238</v>
      </c>
      <c r="C21" s="212" t="s">
        <v>235</v>
      </c>
      <c r="D21" s="214">
        <v>0</v>
      </c>
      <c r="E21" s="214">
        <v>0</v>
      </c>
      <c r="F21" s="214">
        <v>0</v>
      </c>
    </row>
    <row r="22" spans="1:6" ht="49.5" customHeight="1">
      <c r="A22" s="212" t="s">
        <v>291</v>
      </c>
      <c r="B22" s="215" t="s">
        <v>292</v>
      </c>
      <c r="C22" s="212" t="s">
        <v>235</v>
      </c>
      <c r="D22" s="214">
        <v>0</v>
      </c>
      <c r="E22" s="214">
        <v>0</v>
      </c>
      <c r="F22" s="210">
        <v>0</v>
      </c>
    </row>
    <row r="23" spans="1:6" ht="18.75" customHeight="1">
      <c r="A23" s="212" t="s">
        <v>237</v>
      </c>
      <c r="B23" s="213" t="s">
        <v>236</v>
      </c>
      <c r="C23" s="212" t="s">
        <v>235</v>
      </c>
      <c r="D23" s="214">
        <v>281584</v>
      </c>
      <c r="E23" s="214">
        <v>140792</v>
      </c>
      <c r="F23" s="214">
        <f>SUM(E23/D23)*100</f>
        <v>50</v>
      </c>
    </row>
    <row r="24" spans="1:6" ht="53.25" customHeight="1">
      <c r="A24" s="212" t="s">
        <v>234</v>
      </c>
      <c r="B24" s="215" t="s">
        <v>233</v>
      </c>
      <c r="C24" s="212" t="s">
        <v>232</v>
      </c>
      <c r="D24" s="214">
        <v>0</v>
      </c>
      <c r="E24" s="214">
        <v>0</v>
      </c>
      <c r="F24" s="210">
        <v>0</v>
      </c>
    </row>
    <row r="25" spans="1:6" ht="18.75" customHeight="1">
      <c r="A25" s="212" t="s">
        <v>231</v>
      </c>
      <c r="B25" s="213" t="s">
        <v>230</v>
      </c>
      <c r="C25" s="212" t="s">
        <v>229</v>
      </c>
      <c r="D25" s="214">
        <v>0</v>
      </c>
      <c r="E25" s="214">
        <v>0</v>
      </c>
      <c r="F25" s="210">
        <v>0</v>
      </c>
    </row>
    <row r="26" spans="1:6" ht="18.75" customHeight="1">
      <c r="A26" s="212" t="s">
        <v>228</v>
      </c>
      <c r="B26" s="213" t="s">
        <v>227</v>
      </c>
      <c r="C26" s="212" t="s">
        <v>226</v>
      </c>
      <c r="D26" s="214">
        <v>0</v>
      </c>
      <c r="E26" s="214">
        <v>0</v>
      </c>
      <c r="F26" s="210">
        <v>0</v>
      </c>
    </row>
    <row r="27" spans="1:6" ht="36.75" customHeight="1">
      <c r="A27" s="212" t="s">
        <v>225</v>
      </c>
      <c r="B27" s="215" t="s">
        <v>224</v>
      </c>
      <c r="C27" s="212" t="s">
        <v>223</v>
      </c>
      <c r="D27" s="214">
        <v>0</v>
      </c>
      <c r="E27" s="214">
        <v>0</v>
      </c>
      <c r="F27" s="210">
        <v>0</v>
      </c>
    </row>
    <row r="28" spans="1:6" ht="18.75" customHeight="1">
      <c r="A28" s="212" t="s">
        <v>222</v>
      </c>
      <c r="B28" s="213" t="s">
        <v>221</v>
      </c>
      <c r="C28" s="212" t="s">
        <v>220</v>
      </c>
      <c r="D28" s="214">
        <v>0</v>
      </c>
      <c r="E28" s="214">
        <v>0</v>
      </c>
      <c r="F28" s="210">
        <v>0</v>
      </c>
    </row>
    <row r="29" spans="1:6" ht="7.5" customHeight="1">
      <c r="A29" s="29"/>
      <c r="B29" s="30"/>
      <c r="C29" s="30"/>
      <c r="D29" s="30"/>
      <c r="E29" s="31"/>
      <c r="F29" s="31"/>
    </row>
    <row r="30" spans="1:6" ht="14.25">
      <c r="A30" s="47"/>
      <c r="B30" s="11"/>
      <c r="C30" s="11"/>
      <c r="D30" s="11"/>
      <c r="E30" s="11"/>
      <c r="F30" s="11"/>
    </row>
    <row r="31" spans="1:6" ht="14.25">
      <c r="A31" s="58"/>
      <c r="B31" s="58"/>
      <c r="C31" s="58"/>
      <c r="D31" s="58"/>
      <c r="E31" s="58"/>
      <c r="F31" s="58"/>
    </row>
    <row r="32" spans="1:6" ht="22.5" customHeight="1">
      <c r="A32" s="58"/>
      <c r="B32" s="58"/>
      <c r="C32" s="58"/>
      <c r="D32" s="58"/>
      <c r="E32" s="58"/>
      <c r="F32" s="58"/>
    </row>
    <row r="33" spans="1:6" ht="14.25">
      <c r="A33" s="38"/>
      <c r="B33" s="38"/>
      <c r="C33" s="38"/>
      <c r="D33" s="38"/>
      <c r="E33" s="38"/>
      <c r="F33" s="38"/>
    </row>
    <row r="34" spans="1:6" ht="14.25">
      <c r="A34" s="38"/>
      <c r="B34" s="38"/>
      <c r="C34" s="38"/>
      <c r="D34" s="38"/>
      <c r="E34" s="38"/>
      <c r="F34" s="38"/>
    </row>
  </sheetData>
  <sheetProtection/>
  <mergeCells count="12">
    <mergeCell ref="E6:E8"/>
    <mergeCell ref="F6:F8"/>
    <mergeCell ref="A10:B10"/>
    <mergeCell ref="A20:B20"/>
    <mergeCell ref="A31:F32"/>
    <mergeCell ref="A3:F3"/>
    <mergeCell ref="A4:F4"/>
    <mergeCell ref="A5:F5"/>
    <mergeCell ref="A6:A8"/>
    <mergeCell ref="B6:B8"/>
    <mergeCell ref="C6:C8"/>
    <mergeCell ref="D6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Roman,Normalny"&amp;K000000Załącznik Nr 3
do Informacji o przebiegu wykonania budżetu
Powiatu Opatowskiego za I półrocze 2018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42"/>
  <sheetViews>
    <sheetView showGridLines="0" workbookViewId="0" topLeftCell="A8">
      <pane ySplit="4110" topLeftCell="A1" activePane="bottomLeft" state="split"/>
      <selection pane="topLeft" activeCell="A2" sqref="A2:S2"/>
      <selection pane="bottomLeft" activeCell="M43" sqref="M43"/>
    </sheetView>
  </sheetViews>
  <sheetFormatPr defaultColWidth="9.33203125" defaultRowHeight="12.75"/>
  <cols>
    <col min="1" max="1" width="5.83203125" style="6" customWidth="1"/>
    <col min="2" max="2" width="6.83203125" style="6" customWidth="1"/>
    <col min="3" max="3" width="6.66015625" style="6" customWidth="1"/>
    <col min="4" max="4" width="12.66015625" style="6" customWidth="1"/>
    <col min="5" max="5" width="13.16015625" style="6" customWidth="1"/>
    <col min="6" max="6" width="9.16015625" style="6" customWidth="1"/>
    <col min="7" max="7" width="12.33203125" style="6" customWidth="1"/>
    <col min="8" max="8" width="12.83203125" style="6" customWidth="1"/>
    <col min="9" max="9" width="8.5" style="6" customWidth="1"/>
    <col min="10" max="11" width="12.66015625" style="6" customWidth="1"/>
    <col min="12" max="12" width="11.83203125" style="6" customWidth="1"/>
    <col min="13" max="13" width="11.33203125" style="6" customWidth="1"/>
    <col min="14" max="14" width="11.5" style="6" customWidth="1"/>
    <col min="15" max="15" width="11.83203125" style="6" customWidth="1"/>
    <col min="16" max="16" width="11" style="6" customWidth="1"/>
    <col min="17" max="18" width="11.16015625" style="6" customWidth="1"/>
    <col min="19" max="19" width="6.66015625" style="6" customWidth="1"/>
    <col min="20" max="16384" width="9.33203125" style="6" customWidth="1"/>
  </cols>
  <sheetData>
    <row r="1" spans="1:20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8"/>
    </row>
    <row r="2" spans="1:20" ht="12" customHeight="1">
      <c r="A2" s="111" t="s">
        <v>393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28"/>
    </row>
    <row r="3" spans="1:20" ht="5.25" customHeight="1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8"/>
    </row>
    <row r="4" spans="1:20" ht="5.2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8"/>
    </row>
    <row r="5" spans="1:20" ht="14.25" customHeight="1">
      <c r="A5" s="218" t="s">
        <v>0</v>
      </c>
      <c r="B5" s="219" t="s">
        <v>1</v>
      </c>
      <c r="C5" s="220" t="s">
        <v>270</v>
      </c>
      <c r="D5" s="219" t="s">
        <v>269</v>
      </c>
      <c r="E5" s="220" t="s">
        <v>394</v>
      </c>
      <c r="F5" s="221" t="s">
        <v>122</v>
      </c>
      <c r="G5" s="219" t="s">
        <v>268</v>
      </c>
      <c r="H5" s="220" t="s">
        <v>365</v>
      </c>
      <c r="I5" s="222" t="s">
        <v>122</v>
      </c>
      <c r="J5" s="223" t="s">
        <v>219</v>
      </c>
      <c r="K5" s="219"/>
      <c r="L5" s="219"/>
      <c r="M5" s="219"/>
      <c r="N5" s="219"/>
      <c r="O5" s="219"/>
      <c r="P5" s="219"/>
      <c r="Q5" s="219"/>
      <c r="R5" s="219"/>
      <c r="S5" s="224"/>
      <c r="T5" s="28"/>
    </row>
    <row r="6" spans="1:20" ht="9.75" customHeight="1">
      <c r="A6" s="225"/>
      <c r="B6" s="226"/>
      <c r="C6" s="227"/>
      <c r="D6" s="226"/>
      <c r="E6" s="227"/>
      <c r="F6" s="228"/>
      <c r="G6" s="226"/>
      <c r="H6" s="229"/>
      <c r="I6" s="230"/>
      <c r="J6" s="231" t="s">
        <v>218</v>
      </c>
      <c r="K6" s="226" t="s">
        <v>267</v>
      </c>
      <c r="L6" s="226"/>
      <c r="M6" s="226"/>
      <c r="N6" s="226"/>
      <c r="O6" s="226"/>
      <c r="P6" s="226" t="s">
        <v>217</v>
      </c>
      <c r="Q6" s="226" t="s">
        <v>212</v>
      </c>
      <c r="R6" s="226"/>
      <c r="S6" s="232"/>
      <c r="T6" s="28"/>
    </row>
    <row r="7" spans="1:20" ht="8.25" customHeight="1">
      <c r="A7" s="225"/>
      <c r="B7" s="226"/>
      <c r="C7" s="227"/>
      <c r="D7" s="226"/>
      <c r="E7" s="227"/>
      <c r="F7" s="228"/>
      <c r="G7" s="226"/>
      <c r="H7" s="229"/>
      <c r="I7" s="230"/>
      <c r="J7" s="231"/>
      <c r="K7" s="226"/>
      <c r="L7" s="226"/>
      <c r="M7" s="226"/>
      <c r="N7" s="226"/>
      <c r="O7" s="226"/>
      <c r="P7" s="226"/>
      <c r="Q7" s="226" t="s">
        <v>216</v>
      </c>
      <c r="R7" s="233" t="s">
        <v>215</v>
      </c>
      <c r="S7" s="234" t="s">
        <v>214</v>
      </c>
      <c r="T7" s="28"/>
    </row>
    <row r="8" spans="1:20" ht="11.25" customHeight="1">
      <c r="A8" s="225"/>
      <c r="B8" s="226"/>
      <c r="C8" s="227"/>
      <c r="D8" s="226"/>
      <c r="E8" s="227"/>
      <c r="F8" s="228"/>
      <c r="G8" s="226"/>
      <c r="H8" s="229"/>
      <c r="I8" s="230"/>
      <c r="J8" s="231"/>
      <c r="K8" s="226" t="s">
        <v>266</v>
      </c>
      <c r="L8" s="226"/>
      <c r="M8" s="226" t="s">
        <v>265</v>
      </c>
      <c r="N8" s="226" t="s">
        <v>264</v>
      </c>
      <c r="O8" s="226" t="s">
        <v>263</v>
      </c>
      <c r="P8" s="226"/>
      <c r="Q8" s="226"/>
      <c r="R8" s="233"/>
      <c r="S8" s="234"/>
      <c r="T8" s="28"/>
    </row>
    <row r="9" spans="1:20" ht="43.5" customHeight="1">
      <c r="A9" s="225"/>
      <c r="B9" s="226"/>
      <c r="C9" s="227"/>
      <c r="D9" s="226"/>
      <c r="E9" s="227"/>
      <c r="F9" s="228"/>
      <c r="G9" s="226"/>
      <c r="H9" s="229"/>
      <c r="I9" s="230"/>
      <c r="J9" s="231"/>
      <c r="K9" s="226"/>
      <c r="L9" s="226"/>
      <c r="M9" s="226"/>
      <c r="N9" s="226"/>
      <c r="O9" s="226"/>
      <c r="P9" s="226"/>
      <c r="Q9" s="226"/>
      <c r="R9" s="233" t="s">
        <v>206</v>
      </c>
      <c r="S9" s="234"/>
      <c r="T9" s="28"/>
    </row>
    <row r="10" spans="1:20" ht="72" customHeight="1" thickBot="1">
      <c r="A10" s="235"/>
      <c r="B10" s="236"/>
      <c r="C10" s="237"/>
      <c r="D10" s="236"/>
      <c r="E10" s="237"/>
      <c r="F10" s="238"/>
      <c r="G10" s="236"/>
      <c r="H10" s="239"/>
      <c r="I10" s="240"/>
      <c r="J10" s="241"/>
      <c r="K10" s="242" t="s">
        <v>205</v>
      </c>
      <c r="L10" s="242" t="s">
        <v>204</v>
      </c>
      <c r="M10" s="236"/>
      <c r="N10" s="236"/>
      <c r="O10" s="236"/>
      <c r="P10" s="236"/>
      <c r="Q10" s="236"/>
      <c r="R10" s="243"/>
      <c r="S10" s="244"/>
      <c r="T10" s="28"/>
    </row>
    <row r="11" spans="1:20" s="17" customFormat="1" ht="20.25" customHeight="1" thickBot="1">
      <c r="A11" s="245" t="s">
        <v>4</v>
      </c>
      <c r="B11" s="246" t="s">
        <v>5</v>
      </c>
      <c r="C11" s="246" t="s">
        <v>6</v>
      </c>
      <c r="D11" s="246" t="s">
        <v>7</v>
      </c>
      <c r="E11" s="246" t="s">
        <v>203</v>
      </c>
      <c r="F11" s="247" t="s">
        <v>202</v>
      </c>
      <c r="G11" s="248" t="s">
        <v>201</v>
      </c>
      <c r="H11" s="246" t="s">
        <v>200</v>
      </c>
      <c r="I11" s="247" t="s">
        <v>199</v>
      </c>
      <c r="J11" s="245" t="s">
        <v>198</v>
      </c>
      <c r="K11" s="246" t="s">
        <v>197</v>
      </c>
      <c r="L11" s="246" t="s">
        <v>196</v>
      </c>
      <c r="M11" s="246" t="s">
        <v>195</v>
      </c>
      <c r="N11" s="246" t="s">
        <v>194</v>
      </c>
      <c r="O11" s="246" t="s">
        <v>193</v>
      </c>
      <c r="P11" s="246" t="s">
        <v>192</v>
      </c>
      <c r="Q11" s="246" t="s">
        <v>191</v>
      </c>
      <c r="R11" s="247" t="s">
        <v>190</v>
      </c>
      <c r="S11" s="249" t="s">
        <v>189</v>
      </c>
      <c r="T11" s="32"/>
    </row>
    <row r="12" spans="1:20" s="16" customFormat="1" ht="26.25" customHeight="1">
      <c r="A12" s="250" t="s">
        <v>9</v>
      </c>
      <c r="B12" s="251"/>
      <c r="C12" s="251"/>
      <c r="D12" s="252">
        <f>SUM(D13:D13)</f>
        <v>6000</v>
      </c>
      <c r="E12" s="252">
        <f>SUM(E13:E13)</f>
        <v>6000</v>
      </c>
      <c r="F12" s="253">
        <f>SUM(E12/D12)*100</f>
        <v>100</v>
      </c>
      <c r="G12" s="252">
        <f>SUM(G13:G13)</f>
        <v>6000</v>
      </c>
      <c r="H12" s="252">
        <f>SUM(H13:H13)</f>
        <v>0</v>
      </c>
      <c r="I12" s="252">
        <f aca="true" t="shared" si="0" ref="I12:I36">SUM(H12/G12)*100</f>
        <v>0</v>
      </c>
      <c r="J12" s="252">
        <f>SUM(J13:J13)</f>
        <v>0</v>
      </c>
      <c r="K12" s="252">
        <f>SUM(K13)</f>
        <v>0</v>
      </c>
      <c r="L12" s="252">
        <f>SUM(L13:L13)</f>
        <v>0</v>
      </c>
      <c r="M12" s="252">
        <f>SUM(M13)</f>
        <v>0</v>
      </c>
      <c r="N12" s="252">
        <f>SUM(N13)</f>
        <v>0</v>
      </c>
      <c r="O12" s="252">
        <f>SUM(O14:O15)</f>
        <v>0</v>
      </c>
      <c r="P12" s="252">
        <f>SUM(P13)</f>
        <v>0</v>
      </c>
      <c r="Q12" s="252">
        <f>SUM(Q13)</f>
        <v>0</v>
      </c>
      <c r="R12" s="252">
        <f>SUM(R13)</f>
        <v>0</v>
      </c>
      <c r="S12" s="252">
        <f>SUM(S13)</f>
        <v>0</v>
      </c>
      <c r="T12" s="25"/>
    </row>
    <row r="13" spans="1:20" s="16" customFormat="1" ht="26.25" customHeight="1">
      <c r="A13" s="254"/>
      <c r="B13" s="255" t="s">
        <v>12</v>
      </c>
      <c r="C13" s="256">
        <v>2110</v>
      </c>
      <c r="D13" s="257">
        <v>6000</v>
      </c>
      <c r="E13" s="257">
        <v>6000</v>
      </c>
      <c r="F13" s="258">
        <f>SUM(E13/D13)*100</f>
        <v>100</v>
      </c>
      <c r="G13" s="257">
        <v>6000</v>
      </c>
      <c r="H13" s="257">
        <v>0</v>
      </c>
      <c r="I13" s="257">
        <f t="shared" si="0"/>
        <v>0</v>
      </c>
      <c r="J13" s="257">
        <v>0</v>
      </c>
      <c r="K13" s="257">
        <v>0</v>
      </c>
      <c r="L13" s="257">
        <v>0</v>
      </c>
      <c r="M13" s="257">
        <f aca="true" t="shared" si="1" ref="M13:R13">SUM(M14:M15)</f>
        <v>0</v>
      </c>
      <c r="N13" s="257">
        <f t="shared" si="1"/>
        <v>0</v>
      </c>
      <c r="O13" s="257">
        <f t="shared" si="1"/>
        <v>0</v>
      </c>
      <c r="P13" s="257">
        <f t="shared" si="1"/>
        <v>0</v>
      </c>
      <c r="Q13" s="257">
        <f t="shared" si="1"/>
        <v>0</v>
      </c>
      <c r="R13" s="257">
        <f t="shared" si="1"/>
        <v>0</v>
      </c>
      <c r="S13" s="259">
        <v>0</v>
      </c>
      <c r="T13" s="25"/>
    </row>
    <row r="14" spans="1:20" s="15" customFormat="1" ht="35.25" customHeight="1">
      <c r="A14" s="260">
        <v>600</v>
      </c>
      <c r="B14" s="251"/>
      <c r="C14" s="251"/>
      <c r="D14" s="261">
        <f>SUM(D15)</f>
        <v>550</v>
      </c>
      <c r="E14" s="261">
        <f>SUM(E15)</f>
        <v>275</v>
      </c>
      <c r="F14" s="262">
        <f>SUM(E14/D14)*100</f>
        <v>50</v>
      </c>
      <c r="G14" s="261">
        <f>SUM(G15)</f>
        <v>550</v>
      </c>
      <c r="H14" s="261">
        <f>SUM(H15)</f>
        <v>243.4</v>
      </c>
      <c r="I14" s="252">
        <f>SUM(H14/G14)*100</f>
        <v>44.25454545454546</v>
      </c>
      <c r="J14" s="261">
        <f>SUM(J15)</f>
        <v>243.4</v>
      </c>
      <c r="K14" s="263">
        <f aca="true" t="shared" si="2" ref="K14:Q14">SUM(K15)</f>
        <v>243.4</v>
      </c>
      <c r="L14" s="263">
        <f t="shared" si="2"/>
        <v>0</v>
      </c>
      <c r="M14" s="263">
        <f t="shared" si="2"/>
        <v>0</v>
      </c>
      <c r="N14" s="263">
        <f t="shared" si="2"/>
        <v>0</v>
      </c>
      <c r="O14" s="263">
        <f t="shared" si="2"/>
        <v>0</v>
      </c>
      <c r="P14" s="263">
        <f t="shared" si="2"/>
        <v>0</v>
      </c>
      <c r="Q14" s="263">
        <f t="shared" si="2"/>
        <v>0</v>
      </c>
      <c r="R14" s="264">
        <v>0</v>
      </c>
      <c r="S14" s="265">
        <v>0</v>
      </c>
      <c r="T14" s="27"/>
    </row>
    <row r="15" spans="1:20" s="15" customFormat="1" ht="35.25" customHeight="1">
      <c r="A15" s="266"/>
      <c r="B15" s="267" t="s">
        <v>302</v>
      </c>
      <c r="C15" s="268" t="s">
        <v>14</v>
      </c>
      <c r="D15" s="269">
        <v>550</v>
      </c>
      <c r="E15" s="269">
        <v>275</v>
      </c>
      <c r="F15" s="269">
        <f>SUM(E15/D15)*100</f>
        <v>50</v>
      </c>
      <c r="G15" s="270">
        <v>550</v>
      </c>
      <c r="H15" s="271">
        <f>SUM(J15+N15)</f>
        <v>243.4</v>
      </c>
      <c r="I15" s="252">
        <f>SUM(H15/G15)*100</f>
        <v>44.25454545454546</v>
      </c>
      <c r="J15" s="271">
        <f>SUM(K15:L15)</f>
        <v>243.4</v>
      </c>
      <c r="K15" s="271">
        <v>243.4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71">
        <v>0</v>
      </c>
      <c r="R15" s="264">
        <v>0</v>
      </c>
      <c r="S15" s="272">
        <v>0</v>
      </c>
      <c r="T15" s="34"/>
    </row>
    <row r="16" spans="1:20" s="16" customFormat="1" ht="30.75" customHeight="1">
      <c r="A16" s="273" t="s">
        <v>34</v>
      </c>
      <c r="B16" s="274"/>
      <c r="C16" s="251"/>
      <c r="D16" s="261">
        <f>SUM(D17)</f>
        <v>58000</v>
      </c>
      <c r="E16" s="261">
        <f>SUM(E17)</f>
        <v>29000</v>
      </c>
      <c r="F16" s="262">
        <f aca="true" t="shared" si="3" ref="F16:F38">SUM(E16/D16)*100</f>
        <v>50</v>
      </c>
      <c r="G16" s="261">
        <f>SUM(G17)</f>
        <v>58000</v>
      </c>
      <c r="H16" s="261">
        <f>SUM(H17)</f>
        <v>19665.36</v>
      </c>
      <c r="I16" s="252">
        <f t="shared" si="0"/>
        <v>33.905793103448275</v>
      </c>
      <c r="J16" s="261">
        <f>SUM(J17)</f>
        <v>19665.36</v>
      </c>
      <c r="K16" s="263">
        <f aca="true" t="shared" si="4" ref="K16:Q16">SUM(K17)</f>
        <v>18632</v>
      </c>
      <c r="L16" s="263">
        <f t="shared" si="4"/>
        <v>1033.36</v>
      </c>
      <c r="M16" s="263">
        <f t="shared" si="4"/>
        <v>0</v>
      </c>
      <c r="N16" s="263">
        <f t="shared" si="4"/>
        <v>0</v>
      </c>
      <c r="O16" s="263">
        <f t="shared" si="4"/>
        <v>0</v>
      </c>
      <c r="P16" s="263">
        <f t="shared" si="4"/>
        <v>0</v>
      </c>
      <c r="Q16" s="263">
        <f t="shared" si="4"/>
        <v>0</v>
      </c>
      <c r="R16" s="264">
        <v>0</v>
      </c>
      <c r="S16" s="265">
        <v>0</v>
      </c>
      <c r="T16" s="25"/>
    </row>
    <row r="17" spans="1:20" s="15" customFormat="1" ht="33" customHeight="1">
      <c r="A17" s="275"/>
      <c r="B17" s="274" t="s">
        <v>36</v>
      </c>
      <c r="C17" s="268" t="s">
        <v>14</v>
      </c>
      <c r="D17" s="269">
        <v>58000</v>
      </c>
      <c r="E17" s="269">
        <v>29000</v>
      </c>
      <c r="F17" s="269">
        <f t="shared" si="3"/>
        <v>50</v>
      </c>
      <c r="G17" s="270">
        <v>58000</v>
      </c>
      <c r="H17" s="271">
        <f>SUM(J17+N17)</f>
        <v>19665.36</v>
      </c>
      <c r="I17" s="252">
        <f t="shared" si="0"/>
        <v>33.905793103448275</v>
      </c>
      <c r="J17" s="271">
        <f>SUM(K17:L17)</f>
        <v>19665.36</v>
      </c>
      <c r="K17" s="271">
        <v>18632</v>
      </c>
      <c r="L17" s="271">
        <v>1033.36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64">
        <v>0</v>
      </c>
      <c r="S17" s="272">
        <v>0</v>
      </c>
      <c r="T17" s="27"/>
    </row>
    <row r="18" spans="1:20" s="16" customFormat="1" ht="24.75" customHeight="1">
      <c r="A18" s="273" t="s">
        <v>38</v>
      </c>
      <c r="B18" s="251"/>
      <c r="C18" s="251"/>
      <c r="D18" s="252">
        <f>SUM(D19:D20)</f>
        <v>452000</v>
      </c>
      <c r="E18" s="252">
        <f>SUM(E19:E20)</f>
        <v>265866</v>
      </c>
      <c r="F18" s="276">
        <f t="shared" si="3"/>
        <v>58.81991150442478</v>
      </c>
      <c r="G18" s="252">
        <f>SUM(G19:G20)</f>
        <v>452000</v>
      </c>
      <c r="H18" s="252">
        <f>SUM(H19:H20)</f>
        <v>226634.09</v>
      </c>
      <c r="I18" s="252">
        <f t="shared" si="0"/>
        <v>50.14028539823009</v>
      </c>
      <c r="J18" s="263">
        <f aca="true" t="shared" si="5" ref="J18:S18">SUM(J19:J20)</f>
        <v>226634.09</v>
      </c>
      <c r="K18" s="263">
        <f t="shared" si="5"/>
        <v>210739.6</v>
      </c>
      <c r="L18" s="263">
        <f t="shared" si="5"/>
        <v>15894.49</v>
      </c>
      <c r="M18" s="263">
        <f t="shared" si="5"/>
        <v>0</v>
      </c>
      <c r="N18" s="263">
        <f t="shared" si="5"/>
        <v>0</v>
      </c>
      <c r="O18" s="263">
        <f t="shared" si="5"/>
        <v>0</v>
      </c>
      <c r="P18" s="263">
        <f t="shared" si="5"/>
        <v>0</v>
      </c>
      <c r="Q18" s="263">
        <f t="shared" si="5"/>
        <v>0</v>
      </c>
      <c r="R18" s="263">
        <f t="shared" si="5"/>
        <v>0</v>
      </c>
      <c r="S18" s="277">
        <f t="shared" si="5"/>
        <v>0</v>
      </c>
      <c r="T18" s="25"/>
    </row>
    <row r="19" spans="1:20" s="15" customFormat="1" ht="37.5" customHeight="1">
      <c r="A19" s="278"/>
      <c r="B19" s="256">
        <v>71012</v>
      </c>
      <c r="C19" s="251" t="s">
        <v>14</v>
      </c>
      <c r="D19" s="279">
        <v>175000</v>
      </c>
      <c r="E19" s="279">
        <v>116666</v>
      </c>
      <c r="F19" s="258">
        <f t="shared" si="3"/>
        <v>66.6662857142857</v>
      </c>
      <c r="G19" s="264">
        <v>175000</v>
      </c>
      <c r="H19" s="271">
        <f>SUM(J19+N19)</f>
        <v>87498</v>
      </c>
      <c r="I19" s="252">
        <f t="shared" si="0"/>
        <v>49.99885714285715</v>
      </c>
      <c r="J19" s="271">
        <f>SUM(K19:L19)</f>
        <v>87498</v>
      </c>
      <c r="K19" s="271">
        <v>87498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280">
        <v>0</v>
      </c>
      <c r="S19" s="272">
        <v>0</v>
      </c>
      <c r="T19" s="27"/>
    </row>
    <row r="20" spans="1:20" s="15" customFormat="1" ht="31.5" customHeight="1">
      <c r="A20" s="278"/>
      <c r="B20" s="256">
        <v>71015</v>
      </c>
      <c r="C20" s="251" t="s">
        <v>14</v>
      </c>
      <c r="D20" s="279">
        <v>277000</v>
      </c>
      <c r="E20" s="279">
        <v>149200</v>
      </c>
      <c r="F20" s="258">
        <f t="shared" si="3"/>
        <v>53.86281588447653</v>
      </c>
      <c r="G20" s="264">
        <v>277000</v>
      </c>
      <c r="H20" s="271">
        <f>SUM(J20+N20+P20)</f>
        <v>139136.09</v>
      </c>
      <c r="I20" s="252">
        <f t="shared" si="0"/>
        <v>50.229635379061364</v>
      </c>
      <c r="J20" s="271">
        <f>SUM(K20:L20)</f>
        <v>139136.09</v>
      </c>
      <c r="K20" s="271">
        <v>123241.6</v>
      </c>
      <c r="L20" s="271">
        <v>15894.49</v>
      </c>
      <c r="M20" s="271">
        <v>0</v>
      </c>
      <c r="N20" s="271">
        <v>0</v>
      </c>
      <c r="O20" s="271">
        <v>0</v>
      </c>
      <c r="P20" s="271">
        <f>SUM(Q20)</f>
        <v>0</v>
      </c>
      <c r="Q20" s="271">
        <v>0</v>
      </c>
      <c r="R20" s="264">
        <v>0</v>
      </c>
      <c r="S20" s="272">
        <v>0</v>
      </c>
      <c r="T20" s="27"/>
    </row>
    <row r="21" spans="1:20" s="16" customFormat="1" ht="23.25" customHeight="1">
      <c r="A21" s="281" t="s">
        <v>44</v>
      </c>
      <c r="B21" s="251"/>
      <c r="C21" s="251"/>
      <c r="D21" s="282">
        <f>SUM(D22:D22)</f>
        <v>19262</v>
      </c>
      <c r="E21" s="282">
        <f>SUM(E22:E22)</f>
        <v>17711.15</v>
      </c>
      <c r="F21" s="253">
        <f t="shared" si="3"/>
        <v>91.94865538365696</v>
      </c>
      <c r="G21" s="282">
        <f>SUM(G22:G22)</f>
        <v>19262</v>
      </c>
      <c r="H21" s="282">
        <f>SUM(H22:H22)</f>
        <v>17710.6</v>
      </c>
      <c r="I21" s="252">
        <f t="shared" si="0"/>
        <v>91.94580002076627</v>
      </c>
      <c r="J21" s="263">
        <f aca="true" t="shared" si="6" ref="J21:S21">SUM(J22:J22)</f>
        <v>17710.6</v>
      </c>
      <c r="K21" s="263">
        <f t="shared" si="6"/>
        <v>10635.8</v>
      </c>
      <c r="L21" s="263">
        <f t="shared" si="6"/>
        <v>7074.8</v>
      </c>
      <c r="M21" s="263">
        <f t="shared" si="6"/>
        <v>0</v>
      </c>
      <c r="N21" s="263">
        <f t="shared" si="6"/>
        <v>0</v>
      </c>
      <c r="O21" s="263">
        <f t="shared" si="6"/>
        <v>0</v>
      </c>
      <c r="P21" s="263">
        <f t="shared" si="6"/>
        <v>0</v>
      </c>
      <c r="Q21" s="263">
        <f t="shared" si="6"/>
        <v>0</v>
      </c>
      <c r="R21" s="263">
        <f t="shared" si="6"/>
        <v>0</v>
      </c>
      <c r="S21" s="277">
        <f t="shared" si="6"/>
        <v>0</v>
      </c>
      <c r="T21" s="25"/>
    </row>
    <row r="22" spans="1:20" s="15" customFormat="1" ht="26.25" customHeight="1">
      <c r="A22" s="283"/>
      <c r="B22" s="251" t="s">
        <v>53</v>
      </c>
      <c r="C22" s="251" t="s">
        <v>14</v>
      </c>
      <c r="D22" s="279">
        <v>19262</v>
      </c>
      <c r="E22" s="279">
        <v>17711.15</v>
      </c>
      <c r="F22" s="258">
        <f t="shared" si="3"/>
        <v>91.94865538365696</v>
      </c>
      <c r="G22" s="264">
        <v>19262</v>
      </c>
      <c r="H22" s="271">
        <f>SUM(J22+N22)</f>
        <v>17710.6</v>
      </c>
      <c r="I22" s="252">
        <f t="shared" si="0"/>
        <v>91.94580002076627</v>
      </c>
      <c r="J22" s="271">
        <f>SUM(K22:L22)</f>
        <v>17710.6</v>
      </c>
      <c r="K22" s="271">
        <v>10635.8</v>
      </c>
      <c r="L22" s="271">
        <v>7074.8</v>
      </c>
      <c r="M22" s="271">
        <v>0</v>
      </c>
      <c r="N22" s="271">
        <v>0</v>
      </c>
      <c r="O22" s="271">
        <v>0</v>
      </c>
      <c r="P22" s="271">
        <f>SUM(Q22)</f>
        <v>0</v>
      </c>
      <c r="Q22" s="271">
        <v>0</v>
      </c>
      <c r="R22" s="264">
        <v>0</v>
      </c>
      <c r="S22" s="272">
        <v>0</v>
      </c>
      <c r="T22" s="27"/>
    </row>
    <row r="23" spans="1:20" s="15" customFormat="1" ht="26.25" customHeight="1">
      <c r="A23" s="284" t="s">
        <v>395</v>
      </c>
      <c r="B23" s="285"/>
      <c r="C23" s="251"/>
      <c r="D23" s="282">
        <f>SUM(D24:D25)</f>
        <v>36913</v>
      </c>
      <c r="E23" s="282">
        <f>SUM(E24:E25)</f>
        <v>36913</v>
      </c>
      <c r="F23" s="253">
        <f t="shared" si="3"/>
        <v>100</v>
      </c>
      <c r="G23" s="282">
        <f>SUM(G24:G25)</f>
        <v>36913</v>
      </c>
      <c r="H23" s="282">
        <f>SUM(H24)</f>
        <v>0</v>
      </c>
      <c r="I23" s="252">
        <f t="shared" si="0"/>
        <v>0</v>
      </c>
      <c r="J23" s="282">
        <f>SUM(J24)</f>
        <v>0</v>
      </c>
      <c r="K23" s="263">
        <f aca="true" t="shared" si="7" ref="K23:S23">SUM(K24)</f>
        <v>0</v>
      </c>
      <c r="L23" s="263">
        <f t="shared" si="7"/>
        <v>0</v>
      </c>
      <c r="M23" s="263">
        <f t="shared" si="7"/>
        <v>0</v>
      </c>
      <c r="N23" s="263">
        <f t="shared" si="7"/>
        <v>0</v>
      </c>
      <c r="O23" s="263">
        <f t="shared" si="7"/>
        <v>0</v>
      </c>
      <c r="P23" s="263">
        <f t="shared" si="7"/>
        <v>0</v>
      </c>
      <c r="Q23" s="263">
        <f t="shared" si="7"/>
        <v>0</v>
      </c>
      <c r="R23" s="263">
        <f t="shared" si="7"/>
        <v>0</v>
      </c>
      <c r="S23" s="277">
        <f t="shared" si="7"/>
        <v>0</v>
      </c>
      <c r="T23" s="34"/>
    </row>
    <row r="24" spans="1:20" s="15" customFormat="1" ht="26.25" customHeight="1">
      <c r="A24" s="286"/>
      <c r="B24" s="287" t="s">
        <v>396</v>
      </c>
      <c r="C24" s="256">
        <v>2110</v>
      </c>
      <c r="D24" s="279">
        <v>26813</v>
      </c>
      <c r="E24" s="279">
        <v>26813</v>
      </c>
      <c r="F24" s="258">
        <f t="shared" si="3"/>
        <v>100</v>
      </c>
      <c r="G24" s="264">
        <v>26813</v>
      </c>
      <c r="H24" s="271">
        <f>SUM(J24+N24)</f>
        <v>0</v>
      </c>
      <c r="I24" s="252">
        <f t="shared" si="0"/>
        <v>0</v>
      </c>
      <c r="J24" s="271">
        <f>SUM(K24:M24)</f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 s="271">
        <v>0</v>
      </c>
      <c r="R24" s="264">
        <v>0</v>
      </c>
      <c r="S24" s="272">
        <v>0</v>
      </c>
      <c r="T24" s="34"/>
    </row>
    <row r="25" spans="1:20" s="15" customFormat="1" ht="26.25" customHeight="1">
      <c r="A25" s="288"/>
      <c r="B25" s="287" t="s">
        <v>396</v>
      </c>
      <c r="C25" s="256">
        <v>6410</v>
      </c>
      <c r="D25" s="279">
        <v>10100</v>
      </c>
      <c r="E25" s="279">
        <v>10100</v>
      </c>
      <c r="F25" s="258">
        <f t="shared" si="3"/>
        <v>100</v>
      </c>
      <c r="G25" s="264">
        <v>10100</v>
      </c>
      <c r="H25" s="271">
        <f>SUM(J25+N25)</f>
        <v>0</v>
      </c>
      <c r="I25" s="252">
        <f t="shared" si="0"/>
        <v>0</v>
      </c>
      <c r="J25" s="271">
        <f>SUM(K25:M25)</f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264">
        <v>0</v>
      </c>
      <c r="S25" s="272">
        <v>0</v>
      </c>
      <c r="T25" s="34"/>
    </row>
    <row r="26" spans="1:20" s="16" customFormat="1" ht="26.25" customHeight="1">
      <c r="A26" s="284">
        <v>754</v>
      </c>
      <c r="B26" s="285"/>
      <c r="C26" s="251"/>
      <c r="D26" s="282">
        <f>SUM(D27:D27)</f>
        <v>3840071</v>
      </c>
      <c r="E26" s="282">
        <f>SUM(E27:E27)</f>
        <v>2320029</v>
      </c>
      <c r="F26" s="253">
        <f t="shared" si="3"/>
        <v>60.41630480269766</v>
      </c>
      <c r="G26" s="282">
        <f>SUM(G27:G27)</f>
        <v>3840071</v>
      </c>
      <c r="H26" s="282">
        <f>SUM(H27:H27)</f>
        <v>2010132.99</v>
      </c>
      <c r="I26" s="252">
        <f t="shared" si="0"/>
        <v>52.34624542098311</v>
      </c>
      <c r="J26" s="282">
        <f aca="true" t="shared" si="8" ref="J26:R26">SUM(J27:J27)</f>
        <v>2010132.99</v>
      </c>
      <c r="K26" s="282">
        <f t="shared" si="8"/>
        <v>1764398.3</v>
      </c>
      <c r="L26" s="282">
        <f t="shared" si="8"/>
        <v>197630.9</v>
      </c>
      <c r="M26" s="282">
        <f t="shared" si="8"/>
        <v>0</v>
      </c>
      <c r="N26" s="282">
        <f t="shared" si="8"/>
        <v>48103.79</v>
      </c>
      <c r="O26" s="282">
        <f t="shared" si="8"/>
        <v>0</v>
      </c>
      <c r="P26" s="282">
        <f t="shared" si="8"/>
        <v>0</v>
      </c>
      <c r="Q26" s="282">
        <f t="shared" si="8"/>
        <v>0</v>
      </c>
      <c r="R26" s="282">
        <f t="shared" si="8"/>
        <v>0</v>
      </c>
      <c r="S26" s="277">
        <v>0</v>
      </c>
      <c r="T26" s="25"/>
    </row>
    <row r="27" spans="1:20" s="16" customFormat="1" ht="26.25" customHeight="1">
      <c r="A27" s="286"/>
      <c r="B27" s="287">
        <v>75411</v>
      </c>
      <c r="C27" s="256">
        <v>2110</v>
      </c>
      <c r="D27" s="279">
        <v>3840071</v>
      </c>
      <c r="E27" s="279">
        <v>2320029</v>
      </c>
      <c r="F27" s="258">
        <f>SUM(E27/D27)*100</f>
        <v>60.41630480269766</v>
      </c>
      <c r="G27" s="264">
        <v>3840071</v>
      </c>
      <c r="H27" s="271">
        <f>SUM(J27)</f>
        <v>2010132.99</v>
      </c>
      <c r="I27" s="252">
        <f>SUM(H27/G27)*100</f>
        <v>52.34624542098311</v>
      </c>
      <c r="J27" s="271">
        <f>SUM(K27:N27)</f>
        <v>2010132.99</v>
      </c>
      <c r="K27" s="271">
        <v>1764398.3</v>
      </c>
      <c r="L27" s="271">
        <v>197630.9</v>
      </c>
      <c r="M27" s="271">
        <v>0</v>
      </c>
      <c r="N27" s="271">
        <v>48103.79</v>
      </c>
      <c r="O27" s="271">
        <v>0</v>
      </c>
      <c r="P27" s="271">
        <v>0</v>
      </c>
      <c r="Q27" s="271">
        <v>0</v>
      </c>
      <c r="R27" s="264">
        <v>0</v>
      </c>
      <c r="S27" s="272">
        <v>0</v>
      </c>
      <c r="T27" s="43"/>
    </row>
    <row r="28" spans="1:20" s="15" customFormat="1" ht="29.25" customHeight="1">
      <c r="A28" s="284" t="s">
        <v>306</v>
      </c>
      <c r="B28" s="285"/>
      <c r="C28" s="251"/>
      <c r="D28" s="282">
        <f>SUM(D29)</f>
        <v>125208</v>
      </c>
      <c r="E28" s="282">
        <f>SUM(E29)</f>
        <v>62604</v>
      </c>
      <c r="F28" s="253">
        <f>SUM(E28/D28)*100</f>
        <v>50</v>
      </c>
      <c r="G28" s="282">
        <f>SUM(G29)</f>
        <v>125208</v>
      </c>
      <c r="H28" s="282">
        <f>SUM(H29)</f>
        <v>50921.240000000005</v>
      </c>
      <c r="I28" s="252">
        <f>SUM(H28/G28)*100</f>
        <v>40.66931825442464</v>
      </c>
      <c r="J28" s="282">
        <f>SUM(J29)</f>
        <v>50921.240000000005</v>
      </c>
      <c r="K28" s="263">
        <f aca="true" t="shared" si="9" ref="K28:S32">SUM(K29)</f>
        <v>12526.2</v>
      </c>
      <c r="L28" s="263">
        <f t="shared" si="9"/>
        <v>13092.59</v>
      </c>
      <c r="M28" s="263">
        <f t="shared" si="9"/>
        <v>25302.45</v>
      </c>
      <c r="N28" s="263">
        <f t="shared" si="9"/>
        <v>0</v>
      </c>
      <c r="O28" s="263">
        <f t="shared" si="9"/>
        <v>0</v>
      </c>
      <c r="P28" s="263">
        <f t="shared" si="9"/>
        <v>0</v>
      </c>
      <c r="Q28" s="263">
        <f t="shared" si="9"/>
        <v>0</v>
      </c>
      <c r="R28" s="263">
        <f t="shared" si="9"/>
        <v>0</v>
      </c>
      <c r="S28" s="277">
        <f t="shared" si="9"/>
        <v>0</v>
      </c>
      <c r="T28" s="34"/>
    </row>
    <row r="29" spans="1:20" s="15" customFormat="1" ht="29.25" customHeight="1">
      <c r="A29" s="289"/>
      <c r="B29" s="287">
        <v>75515</v>
      </c>
      <c r="C29" s="251" t="s">
        <v>14</v>
      </c>
      <c r="D29" s="279">
        <v>125208</v>
      </c>
      <c r="E29" s="279">
        <v>62604</v>
      </c>
      <c r="F29" s="258">
        <f>SUM(E29/D29)*100</f>
        <v>50</v>
      </c>
      <c r="G29" s="264">
        <v>125208</v>
      </c>
      <c r="H29" s="271">
        <f>SUM(J29+N29)</f>
        <v>50921.240000000005</v>
      </c>
      <c r="I29" s="252">
        <f>SUM(H29/G29)*100</f>
        <v>40.66931825442464</v>
      </c>
      <c r="J29" s="271">
        <f>SUM(K29:M29)</f>
        <v>50921.240000000005</v>
      </c>
      <c r="K29" s="271">
        <v>12526.2</v>
      </c>
      <c r="L29" s="271">
        <v>13092.59</v>
      </c>
      <c r="M29" s="271">
        <v>25302.45</v>
      </c>
      <c r="N29" s="271">
        <v>0</v>
      </c>
      <c r="O29" s="271">
        <v>0</v>
      </c>
      <c r="P29" s="271">
        <v>0</v>
      </c>
      <c r="Q29" s="271">
        <v>0</v>
      </c>
      <c r="R29" s="264">
        <v>0</v>
      </c>
      <c r="S29" s="272">
        <v>0</v>
      </c>
      <c r="T29" s="34"/>
    </row>
    <row r="30" spans="1:20" s="15" customFormat="1" ht="29.25" customHeight="1">
      <c r="A30" s="290" t="s">
        <v>81</v>
      </c>
      <c r="B30" s="285"/>
      <c r="C30" s="251"/>
      <c r="D30" s="282">
        <f>SUM(D31:D31)</f>
        <v>0</v>
      </c>
      <c r="E30" s="282">
        <f>SUM(E31:E31)</f>
        <v>21954.9</v>
      </c>
      <c r="F30" s="253">
        <v>0</v>
      </c>
      <c r="G30" s="282">
        <f>SUM(G31:G31)</f>
        <v>0</v>
      </c>
      <c r="H30" s="282">
        <f>SUM(H31)</f>
        <v>0</v>
      </c>
      <c r="I30" s="252">
        <v>0</v>
      </c>
      <c r="J30" s="282">
        <f>SUM(J31)</f>
        <v>0</v>
      </c>
      <c r="K30" s="263">
        <f t="shared" si="9"/>
        <v>0</v>
      </c>
      <c r="L30" s="263">
        <f t="shared" si="9"/>
        <v>0</v>
      </c>
      <c r="M30" s="263">
        <f t="shared" si="9"/>
        <v>0</v>
      </c>
      <c r="N30" s="263">
        <f t="shared" si="9"/>
        <v>0</v>
      </c>
      <c r="O30" s="263">
        <f t="shared" si="9"/>
        <v>0</v>
      </c>
      <c r="P30" s="263">
        <f t="shared" si="9"/>
        <v>0</v>
      </c>
      <c r="Q30" s="263">
        <f t="shared" si="9"/>
        <v>0</v>
      </c>
      <c r="R30" s="263">
        <f t="shared" si="9"/>
        <v>0</v>
      </c>
      <c r="S30" s="277">
        <f t="shared" si="9"/>
        <v>0</v>
      </c>
      <c r="T30" s="34"/>
    </row>
    <row r="31" spans="1:20" s="15" customFormat="1" ht="29.25" customHeight="1">
      <c r="A31" s="288"/>
      <c r="B31" s="287" t="s">
        <v>397</v>
      </c>
      <c r="C31" s="251" t="s">
        <v>14</v>
      </c>
      <c r="D31" s="279">
        <v>0</v>
      </c>
      <c r="E31" s="279">
        <v>21954.9</v>
      </c>
      <c r="F31" s="258">
        <v>0</v>
      </c>
      <c r="G31" s="264">
        <v>0</v>
      </c>
      <c r="H31" s="271">
        <f>SUM(J31+N31)</f>
        <v>0</v>
      </c>
      <c r="I31" s="252">
        <v>0</v>
      </c>
      <c r="J31" s="271">
        <f>SUM(K31:M31)</f>
        <v>0</v>
      </c>
      <c r="K31" s="271">
        <v>0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64">
        <v>0</v>
      </c>
      <c r="S31" s="272">
        <v>0</v>
      </c>
      <c r="T31" s="34"/>
    </row>
    <row r="32" spans="1:20" s="16" customFormat="1" ht="27.75" customHeight="1">
      <c r="A32" s="284">
        <v>851</v>
      </c>
      <c r="B32" s="285"/>
      <c r="C32" s="251"/>
      <c r="D32" s="282">
        <f>SUM(D33)</f>
        <v>2127744</v>
      </c>
      <c r="E32" s="282">
        <f>SUM(E33)</f>
        <v>898694</v>
      </c>
      <c r="F32" s="253">
        <f t="shared" si="3"/>
        <v>42.23694203813992</v>
      </c>
      <c r="G32" s="282">
        <f>SUM(G33)</f>
        <v>2127744</v>
      </c>
      <c r="H32" s="282">
        <f>SUM(H33)</f>
        <v>898293.35</v>
      </c>
      <c r="I32" s="252">
        <f t="shared" si="0"/>
        <v>42.218112235306506</v>
      </c>
      <c r="J32" s="282">
        <f>SUM(J33)</f>
        <v>898293.35</v>
      </c>
      <c r="K32" s="263">
        <f t="shared" si="9"/>
        <v>0</v>
      </c>
      <c r="L32" s="263">
        <f t="shared" si="9"/>
        <v>898293.35</v>
      </c>
      <c r="M32" s="263">
        <f t="shared" si="9"/>
        <v>0</v>
      </c>
      <c r="N32" s="263">
        <f t="shared" si="9"/>
        <v>0</v>
      </c>
      <c r="O32" s="263">
        <f t="shared" si="9"/>
        <v>0</v>
      </c>
      <c r="P32" s="263">
        <f t="shared" si="9"/>
        <v>0</v>
      </c>
      <c r="Q32" s="263">
        <f t="shared" si="9"/>
        <v>0</v>
      </c>
      <c r="R32" s="263">
        <f t="shared" si="9"/>
        <v>0</v>
      </c>
      <c r="S32" s="277">
        <f t="shared" si="9"/>
        <v>0</v>
      </c>
      <c r="T32" s="25"/>
    </row>
    <row r="33" spans="1:20" s="15" customFormat="1" ht="35.25" customHeight="1">
      <c r="A33" s="289"/>
      <c r="B33" s="285" t="s">
        <v>91</v>
      </c>
      <c r="C33" s="251" t="s">
        <v>14</v>
      </c>
      <c r="D33" s="279">
        <v>2127744</v>
      </c>
      <c r="E33" s="279">
        <v>898694</v>
      </c>
      <c r="F33" s="258">
        <f t="shared" si="3"/>
        <v>42.23694203813992</v>
      </c>
      <c r="G33" s="264">
        <v>2127744</v>
      </c>
      <c r="H33" s="271">
        <f>SUM(J33+N33)</f>
        <v>898293.35</v>
      </c>
      <c r="I33" s="252">
        <f t="shared" si="0"/>
        <v>42.218112235306506</v>
      </c>
      <c r="J33" s="271">
        <f>SUM(K33:L33)</f>
        <v>898293.35</v>
      </c>
      <c r="K33" s="271">
        <v>0</v>
      </c>
      <c r="L33" s="271">
        <v>898293.35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64">
        <v>0</v>
      </c>
      <c r="S33" s="272">
        <v>0</v>
      </c>
      <c r="T33" s="27"/>
    </row>
    <row r="34" spans="1:20" s="16" customFormat="1" ht="35.25" customHeight="1">
      <c r="A34" s="284">
        <v>853</v>
      </c>
      <c r="B34" s="285"/>
      <c r="C34" s="251"/>
      <c r="D34" s="282">
        <f>SUM(D35:D35)</f>
        <v>291433</v>
      </c>
      <c r="E34" s="282">
        <f>SUM(E35:E35)</f>
        <v>166615</v>
      </c>
      <c r="F34" s="253">
        <f t="shared" si="3"/>
        <v>57.17094495132672</v>
      </c>
      <c r="G34" s="282">
        <f>SUM(G35:G35)</f>
        <v>291433</v>
      </c>
      <c r="H34" s="282">
        <f>SUM(H35:H35)</f>
        <v>166615</v>
      </c>
      <c r="I34" s="252">
        <f t="shared" si="0"/>
        <v>57.17094495132672</v>
      </c>
      <c r="J34" s="282">
        <f aca="true" t="shared" si="10" ref="J34:R34">SUM(J35:J35)</f>
        <v>166615</v>
      </c>
      <c r="K34" s="282">
        <f t="shared" si="10"/>
        <v>153387.42</v>
      </c>
      <c r="L34" s="282">
        <f t="shared" si="10"/>
        <v>13227.58</v>
      </c>
      <c r="M34" s="282">
        <f t="shared" si="10"/>
        <v>0</v>
      </c>
      <c r="N34" s="282">
        <f t="shared" si="10"/>
        <v>0</v>
      </c>
      <c r="O34" s="282">
        <f t="shared" si="10"/>
        <v>0</v>
      </c>
      <c r="P34" s="282">
        <f t="shared" si="10"/>
        <v>0</v>
      </c>
      <c r="Q34" s="282">
        <f t="shared" si="10"/>
        <v>0</v>
      </c>
      <c r="R34" s="282">
        <f t="shared" si="10"/>
        <v>0</v>
      </c>
      <c r="S34" s="277">
        <f>SUM(S35)</f>
        <v>0</v>
      </c>
      <c r="T34" s="25"/>
    </row>
    <row r="35" spans="1:20" s="15" customFormat="1" ht="34.5" customHeight="1">
      <c r="A35" s="286"/>
      <c r="B35" s="291" t="s">
        <v>103</v>
      </c>
      <c r="C35" s="292" t="s">
        <v>14</v>
      </c>
      <c r="D35" s="293">
        <v>291433</v>
      </c>
      <c r="E35" s="293">
        <v>166615</v>
      </c>
      <c r="F35" s="294">
        <f t="shared" si="3"/>
        <v>57.17094495132672</v>
      </c>
      <c r="G35" s="295">
        <v>291433</v>
      </c>
      <c r="H35" s="271">
        <f>SUM(J35+N35)</f>
        <v>166615</v>
      </c>
      <c r="I35" s="252">
        <f>SUM(H35/G35)*100</f>
        <v>57.17094495132672</v>
      </c>
      <c r="J35" s="271">
        <f>SUM(K35:L35)</f>
        <v>166615</v>
      </c>
      <c r="K35" s="296">
        <v>153387.42</v>
      </c>
      <c r="L35" s="296">
        <v>13227.58</v>
      </c>
      <c r="M35" s="296">
        <v>0</v>
      </c>
      <c r="N35" s="296">
        <v>0</v>
      </c>
      <c r="O35" s="296">
        <v>0</v>
      </c>
      <c r="P35" s="296">
        <v>0</v>
      </c>
      <c r="Q35" s="296">
        <v>0</v>
      </c>
      <c r="R35" s="295">
        <v>0</v>
      </c>
      <c r="S35" s="265">
        <v>0</v>
      </c>
      <c r="T35" s="27"/>
    </row>
    <row r="36" spans="1:20" s="15" customFormat="1" ht="34.5" customHeight="1">
      <c r="A36" s="284" t="s">
        <v>344</v>
      </c>
      <c r="B36" s="285"/>
      <c r="C36" s="251"/>
      <c r="D36" s="282">
        <f>SUM(D37)</f>
        <v>273839</v>
      </c>
      <c r="E36" s="282">
        <f>SUM(E37)</f>
        <v>143059</v>
      </c>
      <c r="F36" s="253">
        <f>SUM(E36/D36)*100</f>
        <v>52.242010816574705</v>
      </c>
      <c r="G36" s="282">
        <f>SUM(G37)</f>
        <v>273839</v>
      </c>
      <c r="H36" s="282">
        <f>SUM(H37)</f>
        <v>142421.62</v>
      </c>
      <c r="I36" s="252">
        <f t="shared" si="0"/>
        <v>52.00925361252414</v>
      </c>
      <c r="J36" s="282">
        <f>SUM(J37)</f>
        <v>142421.62</v>
      </c>
      <c r="K36" s="263">
        <f aca="true" t="shared" si="11" ref="K36:S36">SUM(K37)</f>
        <v>1000</v>
      </c>
      <c r="L36" s="263">
        <f t="shared" si="11"/>
        <v>410.12</v>
      </c>
      <c r="M36" s="263">
        <f t="shared" si="11"/>
        <v>0</v>
      </c>
      <c r="N36" s="263">
        <f t="shared" si="11"/>
        <v>141011.5</v>
      </c>
      <c r="O36" s="263">
        <f t="shared" si="11"/>
        <v>0</v>
      </c>
      <c r="P36" s="263">
        <f t="shared" si="11"/>
        <v>0</v>
      </c>
      <c r="Q36" s="263">
        <f t="shared" si="11"/>
        <v>0</v>
      </c>
      <c r="R36" s="263">
        <f t="shared" si="11"/>
        <v>0</v>
      </c>
      <c r="S36" s="277">
        <f t="shared" si="11"/>
        <v>0</v>
      </c>
      <c r="T36" s="34"/>
    </row>
    <row r="37" spans="1:20" s="15" customFormat="1" ht="34.5" customHeight="1" thickBot="1">
      <c r="A37" s="289"/>
      <c r="B37" s="287" t="s">
        <v>346</v>
      </c>
      <c r="C37" s="256">
        <v>2160</v>
      </c>
      <c r="D37" s="279">
        <v>273839</v>
      </c>
      <c r="E37" s="279">
        <v>143059</v>
      </c>
      <c r="F37" s="258">
        <f>SUM(E37/D37)*100</f>
        <v>52.242010816574705</v>
      </c>
      <c r="G37" s="264">
        <v>273839</v>
      </c>
      <c r="H37" s="271">
        <f>SUM(J37+P37)</f>
        <v>142421.62</v>
      </c>
      <c r="I37" s="252">
        <f>SUM(H37/G37)*100</f>
        <v>52.00925361252414</v>
      </c>
      <c r="J37" s="271">
        <f>SUM(K37:N37)</f>
        <v>142421.62</v>
      </c>
      <c r="K37" s="271">
        <v>1000</v>
      </c>
      <c r="L37" s="271">
        <v>410.12</v>
      </c>
      <c r="M37" s="271">
        <v>0</v>
      </c>
      <c r="N37" s="271">
        <v>141011.5</v>
      </c>
      <c r="O37" s="271">
        <v>0</v>
      </c>
      <c r="P37" s="271">
        <v>0</v>
      </c>
      <c r="Q37" s="271">
        <v>0</v>
      </c>
      <c r="R37" s="264">
        <v>0</v>
      </c>
      <c r="S37" s="272">
        <v>0</v>
      </c>
      <c r="T37" s="34"/>
    </row>
    <row r="38" spans="1:20" s="15" customFormat="1" ht="28.5" customHeight="1" thickBot="1">
      <c r="A38" s="297" t="s">
        <v>262</v>
      </c>
      <c r="B38" s="298"/>
      <c r="C38" s="299"/>
      <c r="D38" s="300">
        <f>SUM(D12+D14+D16+D18+D21+D23+D26+D28+D30+D32+D34+D36)</f>
        <v>7231020</v>
      </c>
      <c r="E38" s="300">
        <f>SUM(E12+E14+E16+E18+E21+E23+E26+E28+E30+E32+E34+E36)</f>
        <v>3968721.05</v>
      </c>
      <c r="F38" s="301">
        <f t="shared" si="3"/>
        <v>54.88466426589886</v>
      </c>
      <c r="G38" s="300">
        <f aca="true" t="shared" si="12" ref="G38:S38">SUM(G12+G14+G16+G18+G21+G23+G26+G28+G30+G32+G34+G36)</f>
        <v>7231020</v>
      </c>
      <c r="H38" s="300">
        <f t="shared" si="12"/>
        <v>3532637.6500000004</v>
      </c>
      <c r="I38" s="300">
        <f t="shared" si="12"/>
        <v>464.6602984515552</v>
      </c>
      <c r="J38" s="300">
        <f t="shared" si="12"/>
        <v>3532637.6500000004</v>
      </c>
      <c r="K38" s="300">
        <f t="shared" si="12"/>
        <v>2171562.72</v>
      </c>
      <c r="L38" s="300">
        <f t="shared" si="12"/>
        <v>1146657.1900000002</v>
      </c>
      <c r="M38" s="300">
        <f t="shared" si="12"/>
        <v>25302.45</v>
      </c>
      <c r="N38" s="300">
        <f t="shared" si="12"/>
        <v>189115.29</v>
      </c>
      <c r="O38" s="300">
        <f t="shared" si="12"/>
        <v>0</v>
      </c>
      <c r="P38" s="300">
        <f t="shared" si="12"/>
        <v>0</v>
      </c>
      <c r="Q38" s="300">
        <f t="shared" si="12"/>
        <v>0</v>
      </c>
      <c r="R38" s="300">
        <f t="shared" si="12"/>
        <v>0</v>
      </c>
      <c r="S38" s="300">
        <f t="shared" si="12"/>
        <v>0</v>
      </c>
      <c r="T38" s="27"/>
    </row>
    <row r="39" spans="1:20" ht="9.75">
      <c r="A39" s="28"/>
      <c r="B39" s="28"/>
      <c r="C39" s="28"/>
      <c r="D39" s="28"/>
      <c r="E39" s="28"/>
      <c r="F39" s="28"/>
      <c r="G39" s="28"/>
      <c r="H39" s="26"/>
      <c r="I39" s="28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9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3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33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23"/>
    </row>
    <row r="42" spans="1:19" ht="9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</sheetData>
  <sheetProtection/>
  <mergeCells count="37">
    <mergeCell ref="A41:S41"/>
    <mergeCell ref="A26:A27"/>
    <mergeCell ref="A32:A33"/>
    <mergeCell ref="A16:A17"/>
    <mergeCell ref="A12:A13"/>
    <mergeCell ref="A38:C38"/>
    <mergeCell ref="A18:A20"/>
    <mergeCell ref="A14:A15"/>
    <mergeCell ref="A36:A37"/>
    <mergeCell ref="A34:A35"/>
    <mergeCell ref="A2:S2"/>
    <mergeCell ref="A3:S3"/>
    <mergeCell ref="D5:D10"/>
    <mergeCell ref="G5:G10"/>
    <mergeCell ref="C5:C10"/>
    <mergeCell ref="J5:S5"/>
    <mergeCell ref="A4:S4"/>
    <mergeCell ref="K6:O7"/>
    <mergeCell ref="S7:S10"/>
    <mergeCell ref="R9:R10"/>
    <mergeCell ref="M8:M10"/>
    <mergeCell ref="O8:O10"/>
    <mergeCell ref="E5:E10"/>
    <mergeCell ref="B5:B10"/>
    <mergeCell ref="Q7:Q10"/>
    <mergeCell ref="R7:R8"/>
    <mergeCell ref="N8:N10"/>
    <mergeCell ref="F5:F10"/>
    <mergeCell ref="P6:P10"/>
    <mergeCell ref="Q6:S6"/>
    <mergeCell ref="A5:A10"/>
    <mergeCell ref="K8:L9"/>
    <mergeCell ref="J6:J10"/>
    <mergeCell ref="H5:H10"/>
    <mergeCell ref="I5:I10"/>
    <mergeCell ref="A28:A29"/>
    <mergeCell ref="A23:A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headerFooter>
    <oddHeader xml:space="preserve">&amp;R&amp;"Times New Roman,Normalny"Załącznik Nr  4
do Informacji o przebiegu wykonania budżetu
Powiatu Opatowskiego za I półrocze 2018 r. 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workbookViewId="0" topLeftCell="A1">
      <pane ySplit="2790" topLeftCell="A1" activePane="bottomLeft" state="split"/>
      <selection pane="topLeft" activeCell="J8" sqref="J8"/>
      <selection pane="bottomLeft" activeCell="C54" sqref="C54"/>
    </sheetView>
  </sheetViews>
  <sheetFormatPr defaultColWidth="9.33203125" defaultRowHeight="12.75"/>
  <cols>
    <col min="1" max="1" width="9.16015625" style="0" customWidth="1"/>
    <col min="2" max="2" width="12.83203125" style="0" customWidth="1"/>
    <col min="3" max="3" width="36.16015625" style="0" customWidth="1"/>
    <col min="4" max="4" width="20" style="0" customWidth="1"/>
    <col min="5" max="5" width="17.33203125" style="0" customWidth="1"/>
    <col min="6" max="6" width="10.5" style="0" customWidth="1"/>
    <col min="7" max="7" width="15.66015625" style="0" customWidth="1"/>
    <col min="8" max="8" width="17.66015625" style="0" customWidth="1"/>
    <col min="9" max="9" width="14.33203125" style="0" customWidth="1"/>
  </cols>
  <sheetData>
    <row r="1" spans="1:10" ht="12.75">
      <c r="A1" s="302" t="s">
        <v>367</v>
      </c>
      <c r="B1" s="302"/>
      <c r="C1" s="302"/>
      <c r="D1" s="302"/>
      <c r="E1" s="302"/>
      <c r="F1" s="302"/>
      <c r="G1" s="302"/>
      <c r="H1" s="302"/>
      <c r="I1" s="302"/>
      <c r="J1" s="37"/>
    </row>
    <row r="2" spans="1:10" ht="13.5" thickBot="1">
      <c r="A2" s="303"/>
      <c r="B2" s="303"/>
      <c r="C2" s="303"/>
      <c r="D2" s="303"/>
      <c r="E2" s="303"/>
      <c r="F2" s="303"/>
      <c r="G2" s="303"/>
      <c r="H2" s="303"/>
      <c r="I2" s="303"/>
      <c r="J2" s="37"/>
    </row>
    <row r="3" spans="1:10" ht="12.75">
      <c r="A3" s="218" t="s">
        <v>0</v>
      </c>
      <c r="B3" s="219" t="s">
        <v>1</v>
      </c>
      <c r="C3" s="219" t="s">
        <v>287</v>
      </c>
      <c r="D3" s="219" t="s">
        <v>288</v>
      </c>
      <c r="E3" s="220" t="s">
        <v>217</v>
      </c>
      <c r="F3" s="220" t="s">
        <v>122</v>
      </c>
      <c r="G3" s="222" t="s">
        <v>212</v>
      </c>
      <c r="H3" s="304"/>
      <c r="I3" s="305"/>
      <c r="J3" s="37"/>
    </row>
    <row r="4" spans="1:10" ht="12.75">
      <c r="A4" s="225"/>
      <c r="B4" s="226"/>
      <c r="C4" s="226"/>
      <c r="D4" s="226"/>
      <c r="E4" s="306"/>
      <c r="F4" s="306"/>
      <c r="G4" s="307"/>
      <c r="H4" s="308"/>
      <c r="I4" s="309"/>
      <c r="J4" s="37"/>
    </row>
    <row r="5" spans="1:10" ht="12.75">
      <c r="A5" s="225"/>
      <c r="B5" s="226"/>
      <c r="C5" s="226"/>
      <c r="D5" s="226"/>
      <c r="E5" s="306"/>
      <c r="F5" s="306"/>
      <c r="G5" s="226" t="s">
        <v>216</v>
      </c>
      <c r="H5" s="233" t="s">
        <v>215</v>
      </c>
      <c r="I5" s="234" t="s">
        <v>214</v>
      </c>
      <c r="J5" s="37"/>
    </row>
    <row r="6" spans="1:10" ht="12.75">
      <c r="A6" s="225"/>
      <c r="B6" s="226"/>
      <c r="C6" s="226"/>
      <c r="D6" s="226"/>
      <c r="E6" s="306"/>
      <c r="F6" s="306"/>
      <c r="G6" s="226"/>
      <c r="H6" s="233"/>
      <c r="I6" s="234"/>
      <c r="J6" s="37"/>
    </row>
    <row r="7" spans="1:10" ht="12.75">
      <c r="A7" s="225"/>
      <c r="B7" s="226"/>
      <c r="C7" s="226"/>
      <c r="D7" s="226"/>
      <c r="E7" s="306"/>
      <c r="F7" s="306"/>
      <c r="G7" s="226"/>
      <c r="H7" s="233" t="s">
        <v>206</v>
      </c>
      <c r="I7" s="234"/>
      <c r="J7" s="37"/>
    </row>
    <row r="8" spans="1:10" ht="36.75" customHeight="1">
      <c r="A8" s="310"/>
      <c r="B8" s="311"/>
      <c r="C8" s="311"/>
      <c r="D8" s="311"/>
      <c r="E8" s="306"/>
      <c r="F8" s="306"/>
      <c r="G8" s="311"/>
      <c r="H8" s="312"/>
      <c r="I8" s="313"/>
      <c r="J8" s="37"/>
    </row>
    <row r="9" spans="1:10" ht="12.75">
      <c r="A9" s="314" t="s">
        <v>4</v>
      </c>
      <c r="B9" s="315" t="s">
        <v>5</v>
      </c>
      <c r="C9" s="315" t="s">
        <v>6</v>
      </c>
      <c r="D9" s="315" t="s">
        <v>7</v>
      </c>
      <c r="E9" s="315" t="s">
        <v>203</v>
      </c>
      <c r="F9" s="315" t="s">
        <v>202</v>
      </c>
      <c r="G9" s="315" t="s">
        <v>201</v>
      </c>
      <c r="H9" s="315" t="s">
        <v>200</v>
      </c>
      <c r="I9" s="316" t="s">
        <v>199</v>
      </c>
      <c r="J9" s="37"/>
    </row>
    <row r="10" spans="1:10" ht="36" customHeight="1">
      <c r="A10" s="317" t="s">
        <v>16</v>
      </c>
      <c r="B10" s="317" t="s">
        <v>187</v>
      </c>
      <c r="C10" s="318" t="s">
        <v>368</v>
      </c>
      <c r="D10" s="319">
        <v>20000</v>
      </c>
      <c r="E10" s="48">
        <f aca="true" t="shared" si="0" ref="E10:E16">SUM(G10)</f>
        <v>15000</v>
      </c>
      <c r="F10" s="48">
        <f aca="true" t="shared" si="1" ref="F10:F16">SUM(E10/D10)*100</f>
        <v>75</v>
      </c>
      <c r="G10" s="48">
        <v>15000</v>
      </c>
      <c r="H10" s="48">
        <v>0</v>
      </c>
      <c r="I10" s="49">
        <v>0</v>
      </c>
      <c r="J10" s="37"/>
    </row>
    <row r="11" spans="1:10" ht="54.75" customHeight="1">
      <c r="A11" s="320">
        <v>600</v>
      </c>
      <c r="B11" s="320">
        <v>60013</v>
      </c>
      <c r="C11" s="321" t="s">
        <v>382</v>
      </c>
      <c r="D11" s="322">
        <v>30000</v>
      </c>
      <c r="E11" s="48">
        <f t="shared" si="0"/>
        <v>0</v>
      </c>
      <c r="F11" s="48">
        <f t="shared" si="1"/>
        <v>0</v>
      </c>
      <c r="G11" s="48">
        <v>0</v>
      </c>
      <c r="H11" s="48">
        <v>0</v>
      </c>
      <c r="I11" s="49">
        <v>0</v>
      </c>
      <c r="J11" s="37"/>
    </row>
    <row r="12" spans="1:10" ht="54.75" customHeight="1">
      <c r="A12" s="323">
        <v>600</v>
      </c>
      <c r="B12" s="323">
        <v>60013</v>
      </c>
      <c r="C12" s="324" t="s">
        <v>389</v>
      </c>
      <c r="D12" s="322">
        <v>100000</v>
      </c>
      <c r="E12" s="48">
        <f t="shared" si="0"/>
        <v>0</v>
      </c>
      <c r="F12" s="48">
        <f t="shared" si="1"/>
        <v>0</v>
      </c>
      <c r="G12" s="48">
        <v>0</v>
      </c>
      <c r="H12" s="48">
        <v>0</v>
      </c>
      <c r="I12" s="49">
        <v>0</v>
      </c>
      <c r="J12" s="37"/>
    </row>
    <row r="13" spans="1:10" ht="26.25" customHeight="1">
      <c r="A13" s="325">
        <v>600</v>
      </c>
      <c r="B13" s="325">
        <v>60014</v>
      </c>
      <c r="C13" s="318" t="s">
        <v>373</v>
      </c>
      <c r="D13" s="319">
        <v>65000</v>
      </c>
      <c r="E13" s="48">
        <f t="shared" si="0"/>
        <v>0</v>
      </c>
      <c r="F13" s="48">
        <f t="shared" si="1"/>
        <v>0</v>
      </c>
      <c r="G13" s="48">
        <v>0</v>
      </c>
      <c r="H13" s="48">
        <v>0</v>
      </c>
      <c r="I13" s="49">
        <v>0</v>
      </c>
      <c r="J13" s="37"/>
    </row>
    <row r="14" spans="1:10" ht="22.5" customHeight="1">
      <c r="A14" s="325">
        <v>600</v>
      </c>
      <c r="B14" s="325">
        <v>60014</v>
      </c>
      <c r="C14" s="318" t="s">
        <v>374</v>
      </c>
      <c r="D14" s="319">
        <v>155000</v>
      </c>
      <c r="E14" s="48">
        <f t="shared" si="0"/>
        <v>0</v>
      </c>
      <c r="F14" s="48">
        <f t="shared" si="1"/>
        <v>0</v>
      </c>
      <c r="G14" s="48">
        <v>0</v>
      </c>
      <c r="H14" s="48">
        <v>0</v>
      </c>
      <c r="I14" s="49">
        <v>0</v>
      </c>
      <c r="J14" s="37"/>
    </row>
    <row r="15" spans="1:10" ht="31.5" customHeight="1">
      <c r="A15" s="325">
        <v>600</v>
      </c>
      <c r="B15" s="325">
        <v>60014</v>
      </c>
      <c r="C15" s="318" t="s">
        <v>375</v>
      </c>
      <c r="D15" s="319">
        <v>180000</v>
      </c>
      <c r="E15" s="48">
        <f t="shared" si="0"/>
        <v>18600</v>
      </c>
      <c r="F15" s="48">
        <f t="shared" si="1"/>
        <v>10.333333333333334</v>
      </c>
      <c r="G15" s="48">
        <v>18600</v>
      </c>
      <c r="H15" s="48">
        <v>0</v>
      </c>
      <c r="I15" s="49">
        <v>0</v>
      </c>
      <c r="J15" s="37"/>
    </row>
    <row r="16" spans="1:10" ht="31.5" customHeight="1">
      <c r="A16" s="325">
        <v>600</v>
      </c>
      <c r="B16" s="325">
        <v>60014</v>
      </c>
      <c r="C16" s="318" t="s">
        <v>329</v>
      </c>
      <c r="D16" s="319">
        <v>20000</v>
      </c>
      <c r="E16" s="48">
        <f t="shared" si="0"/>
        <v>0</v>
      </c>
      <c r="F16" s="48">
        <f t="shared" si="1"/>
        <v>0</v>
      </c>
      <c r="G16" s="48">
        <v>0</v>
      </c>
      <c r="H16" s="48">
        <v>0</v>
      </c>
      <c r="I16" s="49">
        <v>0</v>
      </c>
      <c r="J16" s="37"/>
    </row>
    <row r="17" spans="1:10" ht="67.5" customHeight="1">
      <c r="A17" s="325">
        <v>600</v>
      </c>
      <c r="B17" s="325">
        <v>60014</v>
      </c>
      <c r="C17" s="318" t="s">
        <v>369</v>
      </c>
      <c r="D17" s="319">
        <v>1438660</v>
      </c>
      <c r="E17" s="48">
        <f aca="true" t="shared" si="2" ref="E17:E26">SUM(G17)</f>
        <v>63960</v>
      </c>
      <c r="F17" s="48">
        <f aca="true" t="shared" si="3" ref="F17:F40">SUM(E17/D17)*100</f>
        <v>4.445803734030278</v>
      </c>
      <c r="G17" s="48">
        <v>63960</v>
      </c>
      <c r="H17" s="48">
        <v>0</v>
      </c>
      <c r="I17" s="49">
        <v>0</v>
      </c>
      <c r="J17" s="37"/>
    </row>
    <row r="18" spans="1:10" ht="43.5" customHeight="1">
      <c r="A18" s="326">
        <v>700</v>
      </c>
      <c r="B18" s="320">
        <v>70005</v>
      </c>
      <c r="C18" s="318" t="s">
        <v>383</v>
      </c>
      <c r="D18" s="322">
        <v>16128427</v>
      </c>
      <c r="E18" s="48">
        <f t="shared" si="2"/>
        <v>7606421.74</v>
      </c>
      <c r="F18" s="48">
        <f t="shared" si="3"/>
        <v>47.16158457362271</v>
      </c>
      <c r="G18" s="48">
        <v>7606421.74</v>
      </c>
      <c r="H18" s="48">
        <v>7154989.43</v>
      </c>
      <c r="I18" s="49">
        <v>0</v>
      </c>
      <c r="J18" s="37"/>
    </row>
    <row r="19" spans="1:10" ht="43.5" customHeight="1">
      <c r="A19" s="320">
        <v>710</v>
      </c>
      <c r="B19" s="320">
        <v>71095</v>
      </c>
      <c r="C19" s="318" t="s">
        <v>384</v>
      </c>
      <c r="D19" s="322">
        <v>201000</v>
      </c>
      <c r="E19" s="48">
        <f t="shared" si="2"/>
        <v>0</v>
      </c>
      <c r="F19" s="48">
        <f t="shared" si="3"/>
        <v>0</v>
      </c>
      <c r="G19" s="48">
        <v>0</v>
      </c>
      <c r="H19" s="48">
        <v>0</v>
      </c>
      <c r="I19" s="49">
        <v>0</v>
      </c>
      <c r="J19" s="37"/>
    </row>
    <row r="20" spans="1:10" ht="39.75" customHeight="1">
      <c r="A20" s="325">
        <v>750</v>
      </c>
      <c r="B20" s="325">
        <v>75020</v>
      </c>
      <c r="C20" s="318" t="s">
        <v>330</v>
      </c>
      <c r="D20" s="319">
        <v>26000</v>
      </c>
      <c r="E20" s="48">
        <f t="shared" si="2"/>
        <v>0</v>
      </c>
      <c r="F20" s="48">
        <f t="shared" si="3"/>
        <v>0</v>
      </c>
      <c r="G20" s="48">
        <v>0</v>
      </c>
      <c r="H20" s="48">
        <v>0</v>
      </c>
      <c r="I20" s="49">
        <v>0</v>
      </c>
      <c r="J20" s="37"/>
    </row>
    <row r="21" spans="1:10" ht="31.5" customHeight="1">
      <c r="A21" s="325">
        <v>750</v>
      </c>
      <c r="B21" s="325">
        <v>75020</v>
      </c>
      <c r="C21" s="318" t="s">
        <v>331</v>
      </c>
      <c r="D21" s="319">
        <v>30000</v>
      </c>
      <c r="E21" s="48">
        <f t="shared" si="2"/>
        <v>0</v>
      </c>
      <c r="F21" s="48">
        <f t="shared" si="3"/>
        <v>0</v>
      </c>
      <c r="G21" s="48">
        <v>0</v>
      </c>
      <c r="H21" s="48">
        <v>0</v>
      </c>
      <c r="I21" s="49">
        <v>0</v>
      </c>
      <c r="J21" s="37"/>
    </row>
    <row r="22" spans="1:10" ht="30" customHeight="1">
      <c r="A22" s="325">
        <v>750</v>
      </c>
      <c r="B22" s="325">
        <v>75020</v>
      </c>
      <c r="C22" s="318" t="s">
        <v>376</v>
      </c>
      <c r="D22" s="319">
        <v>16800</v>
      </c>
      <c r="E22" s="48">
        <f t="shared" si="2"/>
        <v>16800</v>
      </c>
      <c r="F22" s="48">
        <f t="shared" si="3"/>
        <v>100</v>
      </c>
      <c r="G22" s="48">
        <v>16800</v>
      </c>
      <c r="H22" s="48">
        <v>0</v>
      </c>
      <c r="I22" s="49">
        <v>0</v>
      </c>
      <c r="J22" s="37"/>
    </row>
    <row r="23" spans="1:10" ht="34.5" customHeight="1">
      <c r="A23" s="325">
        <v>752</v>
      </c>
      <c r="B23" s="325">
        <v>75295</v>
      </c>
      <c r="C23" s="318" t="s">
        <v>377</v>
      </c>
      <c r="D23" s="319">
        <v>10100</v>
      </c>
      <c r="E23" s="48">
        <f t="shared" si="2"/>
        <v>0</v>
      </c>
      <c r="F23" s="48">
        <f t="shared" si="3"/>
        <v>0</v>
      </c>
      <c r="G23" s="48">
        <v>0</v>
      </c>
      <c r="H23" s="48">
        <v>0</v>
      </c>
      <c r="I23" s="49">
        <v>0</v>
      </c>
      <c r="J23" s="37"/>
    </row>
    <row r="24" spans="1:10" ht="53.25" customHeight="1">
      <c r="A24" s="320">
        <v>801</v>
      </c>
      <c r="B24" s="320">
        <v>80195</v>
      </c>
      <c r="C24" s="318" t="s">
        <v>334</v>
      </c>
      <c r="D24" s="322">
        <v>6665370</v>
      </c>
      <c r="E24" s="48">
        <f t="shared" si="2"/>
        <v>1965752.79</v>
      </c>
      <c r="F24" s="48">
        <f t="shared" si="3"/>
        <v>29.49202804945562</v>
      </c>
      <c r="G24" s="48">
        <v>1965752.79</v>
      </c>
      <c r="H24" s="48">
        <v>1925499.13</v>
      </c>
      <c r="I24" s="49">
        <v>0</v>
      </c>
      <c r="J24" s="37"/>
    </row>
    <row r="25" spans="1:10" ht="53.25" customHeight="1">
      <c r="A25" s="320">
        <v>801</v>
      </c>
      <c r="B25" s="320">
        <v>80195</v>
      </c>
      <c r="C25" s="318" t="s">
        <v>333</v>
      </c>
      <c r="D25" s="322">
        <v>3276891</v>
      </c>
      <c r="E25" s="48">
        <f t="shared" si="2"/>
        <v>1131785.46</v>
      </c>
      <c r="F25" s="48">
        <f t="shared" si="3"/>
        <v>34.53839203073889</v>
      </c>
      <c r="G25" s="48">
        <v>1131785.46</v>
      </c>
      <c r="H25" s="48">
        <v>1131785.46</v>
      </c>
      <c r="I25" s="49">
        <v>0</v>
      </c>
      <c r="J25" s="37"/>
    </row>
    <row r="26" spans="1:10" ht="30" customHeight="1">
      <c r="A26" s="325">
        <v>852</v>
      </c>
      <c r="B26" s="325">
        <v>85202</v>
      </c>
      <c r="C26" s="318" t="s">
        <v>378</v>
      </c>
      <c r="D26" s="319">
        <v>70000</v>
      </c>
      <c r="E26" s="48">
        <f t="shared" si="2"/>
        <v>0</v>
      </c>
      <c r="F26" s="48">
        <f t="shared" si="3"/>
        <v>0</v>
      </c>
      <c r="G26" s="48">
        <v>0</v>
      </c>
      <c r="H26" s="48">
        <v>0</v>
      </c>
      <c r="I26" s="49">
        <v>0</v>
      </c>
      <c r="J26" s="37"/>
    </row>
    <row r="27" spans="1:10" ht="45.75" customHeight="1">
      <c r="A27" s="325">
        <v>852</v>
      </c>
      <c r="B27" s="325">
        <v>85202</v>
      </c>
      <c r="C27" s="318" t="s">
        <v>370</v>
      </c>
      <c r="D27" s="319">
        <v>151500</v>
      </c>
      <c r="E27" s="48">
        <f>SUM(I27)</f>
        <v>0</v>
      </c>
      <c r="F27" s="48">
        <f t="shared" si="3"/>
        <v>0</v>
      </c>
      <c r="G27" s="48">
        <v>0</v>
      </c>
      <c r="H27" s="48">
        <v>0</v>
      </c>
      <c r="I27" s="49">
        <v>0</v>
      </c>
      <c r="J27" s="37"/>
    </row>
    <row r="28" spans="1:10" ht="39" customHeight="1">
      <c r="A28" s="325">
        <v>852</v>
      </c>
      <c r="B28" s="325">
        <v>85202</v>
      </c>
      <c r="C28" s="318" t="s">
        <v>379</v>
      </c>
      <c r="D28" s="319">
        <v>95400</v>
      </c>
      <c r="E28" s="48">
        <f aca="true" t="shared" si="4" ref="E28:E39">SUM(G28)</f>
        <v>0</v>
      </c>
      <c r="F28" s="48">
        <f t="shared" si="3"/>
        <v>0</v>
      </c>
      <c r="G28" s="48">
        <v>0</v>
      </c>
      <c r="H28" s="48">
        <v>0</v>
      </c>
      <c r="I28" s="49">
        <v>0</v>
      </c>
      <c r="J28" s="37"/>
    </row>
    <row r="29" spans="1:10" ht="63" customHeight="1">
      <c r="A29" s="320">
        <v>852</v>
      </c>
      <c r="B29" s="320">
        <v>85202</v>
      </c>
      <c r="C29" s="321" t="s">
        <v>385</v>
      </c>
      <c r="D29" s="322">
        <v>3045457</v>
      </c>
      <c r="E29" s="48">
        <f t="shared" si="4"/>
        <v>2063223.97</v>
      </c>
      <c r="F29" s="48">
        <f t="shared" si="3"/>
        <v>67.74759814372688</v>
      </c>
      <c r="G29" s="48">
        <v>2063223.97</v>
      </c>
      <c r="H29" s="48">
        <v>0</v>
      </c>
      <c r="I29" s="49">
        <v>0</v>
      </c>
      <c r="J29" s="37"/>
    </row>
    <row r="30" spans="1:10" ht="35.25" customHeight="1">
      <c r="A30" s="320">
        <v>852</v>
      </c>
      <c r="B30" s="320">
        <v>85295</v>
      </c>
      <c r="C30" s="318" t="s">
        <v>386</v>
      </c>
      <c r="D30" s="322">
        <v>322452</v>
      </c>
      <c r="E30" s="48">
        <f t="shared" si="4"/>
        <v>0</v>
      </c>
      <c r="F30" s="48">
        <f t="shared" si="3"/>
        <v>0</v>
      </c>
      <c r="G30" s="48">
        <v>0</v>
      </c>
      <c r="H30" s="48">
        <v>0</v>
      </c>
      <c r="I30" s="49">
        <v>0</v>
      </c>
      <c r="J30" s="37"/>
    </row>
    <row r="31" spans="1:10" ht="33" customHeight="1">
      <c r="A31" s="320">
        <v>852</v>
      </c>
      <c r="B31" s="320">
        <v>85295</v>
      </c>
      <c r="C31" s="318" t="s">
        <v>387</v>
      </c>
      <c r="D31" s="322">
        <v>159253</v>
      </c>
      <c r="E31" s="48">
        <f t="shared" si="4"/>
        <v>0</v>
      </c>
      <c r="F31" s="48">
        <f t="shared" si="3"/>
        <v>0</v>
      </c>
      <c r="G31" s="48">
        <v>0</v>
      </c>
      <c r="H31" s="48">
        <v>0</v>
      </c>
      <c r="I31" s="49">
        <v>0</v>
      </c>
      <c r="J31" s="37"/>
    </row>
    <row r="32" spans="1:10" ht="39.75" customHeight="1">
      <c r="A32" s="325">
        <v>853</v>
      </c>
      <c r="B32" s="325">
        <v>85311</v>
      </c>
      <c r="C32" s="318" t="s">
        <v>371</v>
      </c>
      <c r="D32" s="319">
        <v>45000</v>
      </c>
      <c r="E32" s="48">
        <f t="shared" si="4"/>
        <v>0</v>
      </c>
      <c r="F32" s="48">
        <f t="shared" si="3"/>
        <v>0</v>
      </c>
      <c r="G32" s="48">
        <v>0</v>
      </c>
      <c r="H32" s="48">
        <v>0</v>
      </c>
      <c r="I32" s="49">
        <v>0</v>
      </c>
      <c r="J32" s="37"/>
    </row>
    <row r="33" spans="1:10" ht="37.5" customHeight="1">
      <c r="A33" s="325">
        <v>854</v>
      </c>
      <c r="B33" s="325">
        <v>85403</v>
      </c>
      <c r="C33" s="318" t="s">
        <v>380</v>
      </c>
      <c r="D33" s="319">
        <v>15000</v>
      </c>
      <c r="E33" s="48">
        <f t="shared" si="4"/>
        <v>0</v>
      </c>
      <c r="F33" s="48">
        <f t="shared" si="3"/>
        <v>0</v>
      </c>
      <c r="G33" s="48">
        <v>0</v>
      </c>
      <c r="H33" s="48">
        <v>0</v>
      </c>
      <c r="I33" s="49">
        <v>0</v>
      </c>
      <c r="J33" s="37"/>
    </row>
    <row r="34" spans="1:10" ht="39.75" customHeight="1">
      <c r="A34" s="325">
        <v>854</v>
      </c>
      <c r="B34" s="325">
        <v>85403</v>
      </c>
      <c r="C34" s="318" t="s">
        <v>332</v>
      </c>
      <c r="D34" s="319">
        <v>185600</v>
      </c>
      <c r="E34" s="48">
        <f t="shared" si="4"/>
        <v>111069</v>
      </c>
      <c r="F34" s="48">
        <f t="shared" si="3"/>
        <v>59.843211206896555</v>
      </c>
      <c r="G34" s="48">
        <v>111069</v>
      </c>
      <c r="H34" s="48">
        <v>0</v>
      </c>
      <c r="I34" s="49">
        <v>0</v>
      </c>
      <c r="J34" s="37"/>
    </row>
    <row r="35" spans="1:10" ht="48.75" customHeight="1">
      <c r="A35" s="325">
        <v>855</v>
      </c>
      <c r="B35" s="325">
        <v>85510</v>
      </c>
      <c r="C35" s="318" t="s">
        <v>381</v>
      </c>
      <c r="D35" s="319">
        <v>50000</v>
      </c>
      <c r="E35" s="48">
        <f t="shared" si="4"/>
        <v>0</v>
      </c>
      <c r="F35" s="48">
        <f t="shared" si="3"/>
        <v>0</v>
      </c>
      <c r="G35" s="48">
        <v>0</v>
      </c>
      <c r="H35" s="48">
        <v>0</v>
      </c>
      <c r="I35" s="49">
        <v>0</v>
      </c>
      <c r="J35" s="37"/>
    </row>
    <row r="36" spans="1:10" ht="48.75" customHeight="1">
      <c r="A36" s="326">
        <v>900</v>
      </c>
      <c r="B36" s="320">
        <v>90019</v>
      </c>
      <c r="C36" s="318" t="s">
        <v>383</v>
      </c>
      <c r="D36" s="322">
        <v>900000</v>
      </c>
      <c r="E36" s="48">
        <f t="shared" si="4"/>
        <v>23540.09</v>
      </c>
      <c r="F36" s="48">
        <f t="shared" si="3"/>
        <v>2.6155655555555555</v>
      </c>
      <c r="G36" s="48">
        <v>23540.09</v>
      </c>
      <c r="H36" s="48">
        <v>23540.09</v>
      </c>
      <c r="I36" s="49">
        <v>0</v>
      </c>
      <c r="J36" s="37"/>
    </row>
    <row r="37" spans="1:10" ht="34.5" customHeight="1">
      <c r="A37" s="320">
        <v>921</v>
      </c>
      <c r="B37" s="320">
        <v>92195</v>
      </c>
      <c r="C37" s="327" t="s">
        <v>390</v>
      </c>
      <c r="D37" s="322">
        <v>10000</v>
      </c>
      <c r="E37" s="48">
        <f t="shared" si="4"/>
        <v>0</v>
      </c>
      <c r="F37" s="48">
        <f t="shared" si="3"/>
        <v>0</v>
      </c>
      <c r="G37" s="48">
        <v>0</v>
      </c>
      <c r="H37" s="48">
        <v>0</v>
      </c>
      <c r="I37" s="49">
        <v>0</v>
      </c>
      <c r="J37" s="37"/>
    </row>
    <row r="38" spans="1:10" ht="43.5" customHeight="1">
      <c r="A38" s="320">
        <v>921</v>
      </c>
      <c r="B38" s="320">
        <v>92195</v>
      </c>
      <c r="C38" s="318" t="s">
        <v>388</v>
      </c>
      <c r="D38" s="322">
        <v>8583695</v>
      </c>
      <c r="E38" s="48">
        <f t="shared" si="4"/>
        <v>3677612.77</v>
      </c>
      <c r="F38" s="48">
        <f t="shared" si="3"/>
        <v>42.84416874085111</v>
      </c>
      <c r="G38" s="48">
        <v>3677612.77</v>
      </c>
      <c r="H38" s="48">
        <v>3619683.35</v>
      </c>
      <c r="I38" s="49">
        <v>0</v>
      </c>
      <c r="J38" s="37"/>
    </row>
    <row r="39" spans="1:10" ht="42.75" customHeight="1">
      <c r="A39" s="325">
        <v>926</v>
      </c>
      <c r="B39" s="325">
        <v>92695</v>
      </c>
      <c r="C39" s="318" t="s">
        <v>372</v>
      </c>
      <c r="D39" s="319">
        <v>156273</v>
      </c>
      <c r="E39" s="48">
        <f t="shared" si="4"/>
        <v>6211.5</v>
      </c>
      <c r="F39" s="48">
        <f t="shared" si="3"/>
        <v>3.974774913132787</v>
      </c>
      <c r="G39" s="48">
        <v>6211.5</v>
      </c>
      <c r="H39" s="48">
        <v>0</v>
      </c>
      <c r="I39" s="49">
        <v>0</v>
      </c>
      <c r="J39" s="37"/>
    </row>
    <row r="40" spans="1:10" ht="22.5" customHeight="1" thickBot="1">
      <c r="A40" s="328" t="s">
        <v>262</v>
      </c>
      <c r="B40" s="329"/>
      <c r="C40" s="330"/>
      <c r="D40" s="331">
        <f>SUM(D10:D39)</f>
        <v>42152878</v>
      </c>
      <c r="E40" s="331">
        <f>SUM(E10:E39)</f>
        <v>16699977.320000002</v>
      </c>
      <c r="F40" s="331">
        <f t="shared" si="3"/>
        <v>39.61764442276042</v>
      </c>
      <c r="G40" s="331">
        <f>SUM(G10:G39)</f>
        <v>16699977.320000002</v>
      </c>
      <c r="H40" s="331">
        <f>SUM(H10:H39)</f>
        <v>13855497.459999999</v>
      </c>
      <c r="I40" s="331">
        <f>SUM(I10:I39)</f>
        <v>0</v>
      </c>
      <c r="J40" s="37"/>
    </row>
    <row r="41" spans="1:10" ht="16.5" customHeight="1">
      <c r="A41" s="65"/>
      <c r="B41" s="65"/>
      <c r="C41" s="65"/>
      <c r="D41" s="65"/>
      <c r="E41" s="65"/>
      <c r="F41" s="65"/>
      <c r="G41" s="65"/>
      <c r="H41" s="65"/>
      <c r="I41" s="65"/>
      <c r="J41" s="37"/>
    </row>
    <row r="42" spans="1:10" ht="12.7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19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26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21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2.7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2.7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2.7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12.7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12.7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2.75">
      <c r="A51" s="37"/>
      <c r="B51" s="37"/>
      <c r="C51" s="37"/>
      <c r="D51" s="37"/>
      <c r="E51" s="37"/>
      <c r="F51" s="37"/>
      <c r="G51" s="37"/>
      <c r="H51" s="37"/>
      <c r="I51" s="37"/>
      <c r="J51" s="37"/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2.75">
      <c r="A55" s="37"/>
      <c r="B55" s="37"/>
      <c r="C55" s="37"/>
      <c r="D55" s="37"/>
      <c r="E55" s="37"/>
      <c r="F55" s="37"/>
      <c r="G55" s="37"/>
      <c r="H55" s="51"/>
      <c r="I55" s="37"/>
      <c r="J55" s="37"/>
    </row>
  </sheetData>
  <sheetProtection/>
  <mergeCells count="16">
    <mergeCell ref="A1:I1"/>
    <mergeCell ref="A2:I2"/>
    <mergeCell ref="A3:A8"/>
    <mergeCell ref="B3:B8"/>
    <mergeCell ref="C3:C8"/>
    <mergeCell ref="D3:D8"/>
    <mergeCell ref="E3:E8"/>
    <mergeCell ref="F3:F8"/>
    <mergeCell ref="G3:I4"/>
    <mergeCell ref="G5:G8"/>
    <mergeCell ref="H5:H6"/>
    <mergeCell ref="I5:I8"/>
    <mergeCell ref="H7:H8"/>
    <mergeCell ref="A40:C40"/>
    <mergeCell ref="A43:J45"/>
    <mergeCell ref="A41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&amp;R&amp;"Times New Roman,Normalny"&amp;K000000Załącznik Nr 5
do Informacji o przebiegu wykonania budżetu 
Powiatu Opatowskiego za I półrocze 2018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view="pageLayout" workbookViewId="0" topLeftCell="A1">
      <pane ySplit="2115" topLeftCell="A1" activePane="bottomLeft" state="split"/>
      <selection pane="topLeft" activeCell="J6" sqref="J6:K7"/>
      <selection pane="bottomLeft" activeCell="M14" sqref="M14"/>
    </sheetView>
  </sheetViews>
  <sheetFormatPr defaultColWidth="9.33203125" defaultRowHeight="12.75"/>
  <cols>
    <col min="1" max="1" width="5.66015625" style="18" customWidth="1"/>
    <col min="2" max="2" width="9" style="18" customWidth="1"/>
    <col min="3" max="3" width="28.83203125" style="18" customWidth="1"/>
    <col min="4" max="4" width="14.66015625" style="18" customWidth="1"/>
    <col min="5" max="5" width="18.66015625" style="18" customWidth="1"/>
    <col min="6" max="6" width="15.5" style="18" customWidth="1"/>
    <col min="7" max="7" width="11" style="18" bestFit="1" customWidth="1"/>
    <col min="8" max="8" width="16.66015625" style="18" customWidth="1"/>
    <col min="9" max="9" width="16.16015625" style="18" customWidth="1"/>
    <col min="10" max="10" width="11.66015625" style="18" customWidth="1"/>
    <col min="11" max="11" width="15.33203125" style="18" customWidth="1"/>
    <col min="12" max="16384" width="9.33203125" style="18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22"/>
      <c r="K1" s="21"/>
      <c r="L1" s="20"/>
      <c r="M1" s="20"/>
    </row>
    <row r="2" spans="1:13" ht="12.75">
      <c r="A2" s="19"/>
      <c r="B2" s="19"/>
      <c r="C2" s="19"/>
      <c r="D2" s="19"/>
      <c r="E2" s="19"/>
      <c r="F2" s="19"/>
      <c r="G2" s="19"/>
      <c r="H2" s="19"/>
      <c r="I2" s="19"/>
      <c r="J2" s="22"/>
      <c r="K2" s="21"/>
      <c r="L2" s="20"/>
      <c r="M2" s="20"/>
    </row>
    <row r="3" spans="1:11" ht="29.25" customHeight="1">
      <c r="A3" s="332" t="s">
        <v>362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2.7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3.5" thickBo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s="19" customFormat="1" ht="68.25" customHeight="1">
      <c r="A6" s="335" t="s">
        <v>261</v>
      </c>
      <c r="B6" s="336" t="s">
        <v>285</v>
      </c>
      <c r="C6" s="336" t="s">
        <v>284</v>
      </c>
      <c r="D6" s="336" t="s">
        <v>363</v>
      </c>
      <c r="E6" s="336" t="s">
        <v>283</v>
      </c>
      <c r="F6" s="336" t="s">
        <v>364</v>
      </c>
      <c r="G6" s="336" t="s">
        <v>282</v>
      </c>
      <c r="H6" s="336" t="s">
        <v>268</v>
      </c>
      <c r="I6" s="336" t="s">
        <v>365</v>
      </c>
      <c r="J6" s="336" t="s">
        <v>282</v>
      </c>
      <c r="K6" s="337" t="s">
        <v>366</v>
      </c>
    </row>
    <row r="7" spans="1:11" ht="12.75">
      <c r="A7" s="338">
        <v>1</v>
      </c>
      <c r="B7" s="339">
        <v>2</v>
      </c>
      <c r="C7" s="339">
        <v>3</v>
      </c>
      <c r="D7" s="340">
        <v>4</v>
      </c>
      <c r="E7" s="339">
        <v>5</v>
      </c>
      <c r="F7" s="339">
        <v>6</v>
      </c>
      <c r="G7" s="339">
        <v>7</v>
      </c>
      <c r="H7" s="339">
        <v>8</v>
      </c>
      <c r="I7" s="339">
        <v>9</v>
      </c>
      <c r="J7" s="339">
        <v>10</v>
      </c>
      <c r="K7" s="341">
        <v>11</v>
      </c>
    </row>
    <row r="8" spans="1:11" ht="31.5" customHeight="1">
      <c r="A8" s="342">
        <v>1</v>
      </c>
      <c r="B8" s="343" t="s">
        <v>281</v>
      </c>
      <c r="C8" s="344" t="s">
        <v>277</v>
      </c>
      <c r="D8" s="345">
        <v>0</v>
      </c>
      <c r="E8" s="346">
        <v>40000</v>
      </c>
      <c r="F8" s="347">
        <v>18711.67</v>
      </c>
      <c r="G8" s="347">
        <f aca="true" t="shared" si="0" ref="G8:G17">SUM(F8/E8)*100</f>
        <v>46.779174999999995</v>
      </c>
      <c r="H8" s="348">
        <v>40000</v>
      </c>
      <c r="I8" s="349">
        <v>18687.28</v>
      </c>
      <c r="J8" s="349">
        <f aca="true" t="shared" si="1" ref="J8:J17">SUM(I8/H8)*100</f>
        <v>46.718199999999996</v>
      </c>
      <c r="K8" s="350">
        <f aca="true" t="shared" si="2" ref="K8:K14">SUM(F8-I8)</f>
        <v>24.389999999999418</v>
      </c>
    </row>
    <row r="9" spans="1:11" ht="30.75" customHeight="1">
      <c r="A9" s="342">
        <v>2</v>
      </c>
      <c r="B9" s="351" t="s">
        <v>280</v>
      </c>
      <c r="C9" s="344" t="s">
        <v>277</v>
      </c>
      <c r="D9" s="345">
        <v>0</v>
      </c>
      <c r="E9" s="346">
        <v>50000</v>
      </c>
      <c r="F9" s="347">
        <v>9726.72</v>
      </c>
      <c r="G9" s="347">
        <f t="shared" si="0"/>
        <v>19.45344</v>
      </c>
      <c r="H9" s="348">
        <v>50000</v>
      </c>
      <c r="I9" s="349">
        <v>9681.63</v>
      </c>
      <c r="J9" s="349">
        <f t="shared" si="1"/>
        <v>19.36326</v>
      </c>
      <c r="K9" s="350">
        <f t="shared" si="2"/>
        <v>45.090000000000146</v>
      </c>
    </row>
    <row r="10" spans="1:11" ht="31.5" customHeight="1">
      <c r="A10" s="342">
        <v>3</v>
      </c>
      <c r="B10" s="351" t="s">
        <v>279</v>
      </c>
      <c r="C10" s="344" t="s">
        <v>277</v>
      </c>
      <c r="D10" s="345">
        <v>0</v>
      </c>
      <c r="E10" s="346">
        <v>200000</v>
      </c>
      <c r="F10" s="347">
        <v>62242.79</v>
      </c>
      <c r="G10" s="347">
        <f t="shared" si="0"/>
        <v>31.121395000000003</v>
      </c>
      <c r="H10" s="348">
        <v>200000</v>
      </c>
      <c r="I10" s="349">
        <v>54952.61</v>
      </c>
      <c r="J10" s="349">
        <f t="shared" si="1"/>
        <v>27.476305</v>
      </c>
      <c r="K10" s="350">
        <f t="shared" si="2"/>
        <v>7290.18</v>
      </c>
    </row>
    <row r="11" spans="1:11" ht="30" customHeight="1">
      <c r="A11" s="342">
        <v>4</v>
      </c>
      <c r="B11" s="351" t="s">
        <v>278</v>
      </c>
      <c r="C11" s="344" t="s">
        <v>277</v>
      </c>
      <c r="D11" s="345">
        <v>0</v>
      </c>
      <c r="E11" s="346">
        <v>10000</v>
      </c>
      <c r="F11" s="347">
        <v>7383</v>
      </c>
      <c r="G11" s="347">
        <f t="shared" si="0"/>
        <v>73.83</v>
      </c>
      <c r="H11" s="348">
        <v>10000</v>
      </c>
      <c r="I11" s="349">
        <v>5153.32</v>
      </c>
      <c r="J11" s="349">
        <f t="shared" si="1"/>
        <v>51.5332</v>
      </c>
      <c r="K11" s="350">
        <f t="shared" si="2"/>
        <v>2229.6800000000003</v>
      </c>
    </row>
    <row r="12" spans="1:11" ht="42.75" customHeight="1">
      <c r="A12" s="342">
        <v>5</v>
      </c>
      <c r="B12" s="351" t="s">
        <v>276</v>
      </c>
      <c r="C12" s="344" t="s">
        <v>289</v>
      </c>
      <c r="D12" s="345">
        <v>0</v>
      </c>
      <c r="E12" s="346">
        <v>48123</v>
      </c>
      <c r="F12" s="347">
        <v>26675.09</v>
      </c>
      <c r="G12" s="347">
        <f t="shared" si="0"/>
        <v>55.431062070112006</v>
      </c>
      <c r="H12" s="348">
        <v>48123</v>
      </c>
      <c r="I12" s="349">
        <v>19063.56</v>
      </c>
      <c r="J12" s="349">
        <f t="shared" si="1"/>
        <v>39.61423851380837</v>
      </c>
      <c r="K12" s="350">
        <f t="shared" si="2"/>
        <v>7611.529999999999</v>
      </c>
    </row>
    <row r="13" spans="1:11" ht="43.5" customHeight="1">
      <c r="A13" s="342">
        <v>6</v>
      </c>
      <c r="B13" s="352" t="s">
        <v>275</v>
      </c>
      <c r="C13" s="344" t="s">
        <v>289</v>
      </c>
      <c r="D13" s="345">
        <v>0</v>
      </c>
      <c r="E13" s="346">
        <v>120000</v>
      </c>
      <c r="F13" s="347">
        <v>51341.5</v>
      </c>
      <c r="G13" s="347">
        <f t="shared" si="0"/>
        <v>42.78458333333333</v>
      </c>
      <c r="H13" s="348">
        <v>120000</v>
      </c>
      <c r="I13" s="349">
        <v>51341.5</v>
      </c>
      <c r="J13" s="349">
        <f t="shared" si="1"/>
        <v>42.78458333333333</v>
      </c>
      <c r="K13" s="353">
        <f t="shared" si="2"/>
        <v>0</v>
      </c>
    </row>
    <row r="14" spans="1:11" ht="43.5" customHeight="1">
      <c r="A14" s="342">
        <v>7</v>
      </c>
      <c r="B14" s="352" t="s">
        <v>274</v>
      </c>
      <c r="C14" s="344" t="s">
        <v>289</v>
      </c>
      <c r="D14" s="345">
        <v>0</v>
      </c>
      <c r="E14" s="346">
        <v>40000</v>
      </c>
      <c r="F14" s="347">
        <v>0</v>
      </c>
      <c r="G14" s="347">
        <f t="shared" si="0"/>
        <v>0</v>
      </c>
      <c r="H14" s="348">
        <v>40000</v>
      </c>
      <c r="I14" s="349">
        <v>0</v>
      </c>
      <c r="J14" s="349">
        <f t="shared" si="1"/>
        <v>0</v>
      </c>
      <c r="K14" s="350">
        <f t="shared" si="2"/>
        <v>0</v>
      </c>
    </row>
    <row r="15" spans="1:11" ht="41.25" customHeight="1">
      <c r="A15" s="342">
        <v>8</v>
      </c>
      <c r="B15" s="352" t="s">
        <v>273</v>
      </c>
      <c r="C15" s="344" t="s">
        <v>271</v>
      </c>
      <c r="D15" s="347">
        <v>28.38</v>
      </c>
      <c r="E15" s="346">
        <v>151000</v>
      </c>
      <c r="F15" s="347">
        <v>90856.95</v>
      </c>
      <c r="G15" s="347">
        <f t="shared" si="0"/>
        <v>60.1701655629139</v>
      </c>
      <c r="H15" s="348">
        <v>151000</v>
      </c>
      <c r="I15" s="349">
        <v>84859.21</v>
      </c>
      <c r="J15" s="349">
        <f t="shared" si="1"/>
        <v>56.1981523178808</v>
      </c>
      <c r="K15" s="354">
        <f>SUM(F15-I15)+D15</f>
        <v>6026.119999999991</v>
      </c>
    </row>
    <row r="16" spans="1:11" ht="44.25" customHeight="1">
      <c r="A16" s="342">
        <v>9</v>
      </c>
      <c r="B16" s="352" t="s">
        <v>272</v>
      </c>
      <c r="C16" s="344" t="s">
        <v>271</v>
      </c>
      <c r="D16" s="345">
        <v>0</v>
      </c>
      <c r="E16" s="346">
        <v>65000</v>
      </c>
      <c r="F16" s="347">
        <v>19756.86</v>
      </c>
      <c r="G16" s="347">
        <f t="shared" si="0"/>
        <v>30.39516923076923</v>
      </c>
      <c r="H16" s="348">
        <v>65000</v>
      </c>
      <c r="I16" s="349">
        <v>14542.99</v>
      </c>
      <c r="J16" s="349">
        <f t="shared" si="1"/>
        <v>22.373830769230768</v>
      </c>
      <c r="K16" s="350">
        <f>SUM(F16-I16)</f>
        <v>5213.870000000001</v>
      </c>
    </row>
    <row r="17" spans="1:11" ht="21.75" customHeight="1" thickBot="1">
      <c r="A17" s="355"/>
      <c r="B17" s="356"/>
      <c r="C17" s="357" t="s">
        <v>262</v>
      </c>
      <c r="D17" s="358">
        <f>SUM(D8:D16)</f>
        <v>28.38</v>
      </c>
      <c r="E17" s="359">
        <f>SUM(E8:E16)</f>
        <v>724123</v>
      </c>
      <c r="F17" s="359">
        <f>SUM(F8:F16)</f>
        <v>286694.57999999996</v>
      </c>
      <c r="G17" s="359">
        <f t="shared" si="0"/>
        <v>39.59197263448336</v>
      </c>
      <c r="H17" s="359">
        <f>SUM(H8:H16)</f>
        <v>724123</v>
      </c>
      <c r="I17" s="359">
        <f>SUM(I8:I16)</f>
        <v>258282.09999999998</v>
      </c>
      <c r="J17" s="359">
        <f t="shared" si="1"/>
        <v>35.668263540862526</v>
      </c>
      <c r="K17" s="360">
        <f>SUM(K8:K16)</f>
        <v>28440.859999999993</v>
      </c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sheetProtection/>
  <mergeCells count="2">
    <mergeCell ref="A3:K4"/>
    <mergeCell ref="A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&amp;R&amp;"Times New Roman,Normalny"Załącznik Nr 6
do Informacji o przebiegu wykonania budżetu
Powiatu Opatowskiego za I półrocze 2018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view="pageLayout" workbookViewId="0" topLeftCell="A1">
      <selection activeCell="G3" sqref="G3"/>
    </sheetView>
  </sheetViews>
  <sheetFormatPr defaultColWidth="9.33203125" defaultRowHeight="12.75"/>
  <cols>
    <col min="1" max="1" width="8.16015625" style="0" customWidth="1"/>
    <col min="2" max="2" width="10.83203125" style="0" customWidth="1"/>
    <col min="3" max="3" width="26.5" style="0" customWidth="1"/>
    <col min="4" max="4" width="18.83203125" style="0" customWidth="1"/>
    <col min="5" max="5" width="22.5" style="0" customWidth="1"/>
    <col min="6" max="6" width="13.66015625" style="0" customWidth="1"/>
  </cols>
  <sheetData>
    <row r="1" spans="1:6" ht="39" customHeight="1">
      <c r="A1" s="66" t="s">
        <v>412</v>
      </c>
      <c r="B1" s="66"/>
      <c r="C1" s="66"/>
      <c r="D1" s="66"/>
      <c r="E1" s="66"/>
      <c r="F1" s="66"/>
    </row>
    <row r="2" spans="1:6" ht="13.5" thickBot="1">
      <c r="A2" s="361"/>
      <c r="B2" s="361"/>
      <c r="C2" s="361"/>
      <c r="D2" s="361"/>
      <c r="E2" s="361"/>
      <c r="F2" s="361"/>
    </row>
    <row r="3" spans="1:6" ht="12.75">
      <c r="A3" s="362" t="s">
        <v>0</v>
      </c>
      <c r="B3" s="363" t="s">
        <v>1</v>
      </c>
      <c r="C3" s="363" t="s">
        <v>286</v>
      </c>
      <c r="D3" s="363" t="s">
        <v>126</v>
      </c>
      <c r="E3" s="363" t="s">
        <v>413</v>
      </c>
      <c r="F3" s="364" t="s">
        <v>122</v>
      </c>
    </row>
    <row r="4" spans="1:6" ht="12.75">
      <c r="A4" s="365"/>
      <c r="B4" s="366"/>
      <c r="C4" s="366"/>
      <c r="D4" s="366"/>
      <c r="E4" s="367"/>
      <c r="F4" s="368"/>
    </row>
    <row r="5" spans="1:6" ht="12.75">
      <c r="A5" s="369" t="s">
        <v>4</v>
      </c>
      <c r="B5" s="370" t="s">
        <v>5</v>
      </c>
      <c r="C5" s="370" t="s">
        <v>6</v>
      </c>
      <c r="D5" s="371" t="s">
        <v>7</v>
      </c>
      <c r="E5" s="370" t="s">
        <v>203</v>
      </c>
      <c r="F5" s="372" t="s">
        <v>202</v>
      </c>
    </row>
    <row r="6" spans="1:6" ht="18.75" customHeight="1">
      <c r="A6" s="373" t="s">
        <v>306</v>
      </c>
      <c r="B6" s="374"/>
      <c r="C6" s="375" t="s">
        <v>307</v>
      </c>
      <c r="D6" s="48">
        <f>SUM(D7:D7)</f>
        <v>60725.88</v>
      </c>
      <c r="E6" s="48">
        <f>SUM(E7:E7)</f>
        <v>25302.45</v>
      </c>
      <c r="F6" s="49">
        <f>SUM(E6/D6)*100</f>
        <v>41.66666666666667</v>
      </c>
    </row>
    <row r="7" spans="1:6" ht="18.75" customHeight="1">
      <c r="A7" s="376"/>
      <c r="B7" s="374" t="s">
        <v>308</v>
      </c>
      <c r="C7" s="375" t="s">
        <v>309</v>
      </c>
      <c r="D7" s="377">
        <v>60725.88</v>
      </c>
      <c r="E7" s="48">
        <v>25302.45</v>
      </c>
      <c r="F7" s="49">
        <f>SUM(E7/D7)*100</f>
        <v>41.66666666666667</v>
      </c>
    </row>
    <row r="8" spans="1:6" ht="20.25" customHeight="1">
      <c r="A8" s="378" t="s">
        <v>81</v>
      </c>
      <c r="B8" s="374"/>
      <c r="C8" s="375" t="s">
        <v>82</v>
      </c>
      <c r="D8" s="377">
        <f>SUM(D9:D11)</f>
        <v>920000</v>
      </c>
      <c r="E8" s="377">
        <f>SUM(E9:E11)</f>
        <v>456538.85</v>
      </c>
      <c r="F8" s="49">
        <f aca="true" t="shared" si="0" ref="F8:F19">SUM(E8/D8)*100</f>
        <v>49.62378804347826</v>
      </c>
    </row>
    <row r="9" spans="1:6" ht="21.75" customHeight="1">
      <c r="A9" s="379"/>
      <c r="B9" s="374" t="s">
        <v>423</v>
      </c>
      <c r="C9" s="375" t="s">
        <v>424</v>
      </c>
      <c r="D9" s="377">
        <v>600000</v>
      </c>
      <c r="E9" s="48">
        <v>289081.98</v>
      </c>
      <c r="F9" s="49">
        <f t="shared" si="0"/>
        <v>48.18033</v>
      </c>
    </row>
    <row r="10" spans="1:6" ht="21.75" customHeight="1">
      <c r="A10" s="380"/>
      <c r="B10" s="374" t="s">
        <v>425</v>
      </c>
      <c r="C10" s="375" t="s">
        <v>427</v>
      </c>
      <c r="D10" s="377">
        <v>200000</v>
      </c>
      <c r="E10" s="48">
        <v>132084.39</v>
      </c>
      <c r="F10" s="49">
        <f>SUM(E10/D10)*100</f>
        <v>66.042195</v>
      </c>
    </row>
    <row r="11" spans="1:6" ht="22.5" customHeight="1">
      <c r="A11" s="380"/>
      <c r="B11" s="374" t="s">
        <v>164</v>
      </c>
      <c r="C11" s="375" t="s">
        <v>163</v>
      </c>
      <c r="D11" s="377">
        <v>120000</v>
      </c>
      <c r="E11" s="48">
        <v>35372.48</v>
      </c>
      <c r="F11" s="49">
        <f t="shared" si="0"/>
        <v>29.47706666666667</v>
      </c>
    </row>
    <row r="12" spans="1:6" ht="33.75" customHeight="1">
      <c r="A12" s="373" t="s">
        <v>101</v>
      </c>
      <c r="B12" s="374"/>
      <c r="C12" s="375" t="s">
        <v>102</v>
      </c>
      <c r="D12" s="381">
        <f>SUM(D13:D13)</f>
        <v>408793</v>
      </c>
      <c r="E12" s="377">
        <f>SUM(E13:E13)</f>
        <v>199951.5</v>
      </c>
      <c r="F12" s="49">
        <f t="shared" si="0"/>
        <v>48.91265261391462</v>
      </c>
    </row>
    <row r="13" spans="1:6" ht="42" customHeight="1">
      <c r="A13" s="376"/>
      <c r="B13" s="374" t="s">
        <v>131</v>
      </c>
      <c r="C13" s="375" t="s">
        <v>132</v>
      </c>
      <c r="D13" s="377">
        <v>408793</v>
      </c>
      <c r="E13" s="48">
        <v>199951.5</v>
      </c>
      <c r="F13" s="49">
        <f t="shared" si="0"/>
        <v>48.91265261391462</v>
      </c>
    </row>
    <row r="14" spans="1:6" ht="24" customHeight="1">
      <c r="A14" s="378" t="s">
        <v>344</v>
      </c>
      <c r="B14" s="374"/>
      <c r="C14" s="375" t="s">
        <v>345</v>
      </c>
      <c r="D14" s="377">
        <f>SUM(D15:D16)</f>
        <v>253200</v>
      </c>
      <c r="E14" s="377">
        <f>SUM(E15:E16)</f>
        <v>69248.59</v>
      </c>
      <c r="F14" s="49">
        <f>SUM(E14/D14)*100</f>
        <v>27.349364139020537</v>
      </c>
    </row>
    <row r="15" spans="1:6" ht="29.25" customHeight="1">
      <c r="A15" s="379"/>
      <c r="B15" s="374" t="s">
        <v>346</v>
      </c>
      <c r="C15" s="375" t="s">
        <v>99</v>
      </c>
      <c r="D15" s="377">
        <v>160000</v>
      </c>
      <c r="E15" s="48">
        <v>45052.41</v>
      </c>
      <c r="F15" s="49">
        <f>SUM(E15/D15)*100</f>
        <v>28.157756250000006</v>
      </c>
    </row>
    <row r="16" spans="1:6" ht="30.75" customHeight="1">
      <c r="A16" s="380"/>
      <c r="B16" s="374" t="s">
        <v>348</v>
      </c>
      <c r="C16" s="375" t="s">
        <v>349</v>
      </c>
      <c r="D16" s="377">
        <v>93200</v>
      </c>
      <c r="E16" s="48">
        <v>24196.18</v>
      </c>
      <c r="F16" s="49">
        <f>SUM(E16/D16)*100</f>
        <v>25.96156652360515</v>
      </c>
    </row>
    <row r="17" spans="1:6" ht="30" customHeight="1">
      <c r="A17" s="373" t="s">
        <v>133</v>
      </c>
      <c r="B17" s="374"/>
      <c r="C17" s="375" t="s">
        <v>135</v>
      </c>
      <c r="D17" s="377">
        <f>SUM(D18:D18)</f>
        <v>5000</v>
      </c>
      <c r="E17" s="377">
        <v>0</v>
      </c>
      <c r="F17" s="49">
        <f t="shared" si="0"/>
        <v>0</v>
      </c>
    </row>
    <row r="18" spans="1:6" ht="18" customHeight="1">
      <c r="A18" s="373"/>
      <c r="B18" s="374" t="s">
        <v>143</v>
      </c>
      <c r="C18" s="382" t="s">
        <v>142</v>
      </c>
      <c r="D18" s="48">
        <v>5000</v>
      </c>
      <c r="E18" s="48">
        <v>0</v>
      </c>
      <c r="F18" s="49">
        <f>SUM(E18/D18)*100</f>
        <v>0</v>
      </c>
    </row>
    <row r="19" spans="1:6" ht="21.75" customHeight="1" thickBot="1">
      <c r="A19" s="383" t="s">
        <v>262</v>
      </c>
      <c r="B19" s="384"/>
      <c r="C19" s="384"/>
      <c r="D19" s="385">
        <f>SUM(D6+D8+D12+D14+D17)</f>
        <v>1647718.88</v>
      </c>
      <c r="E19" s="385">
        <f>SUM(E6+E8+E12+E14+E17)</f>
        <v>751041.39</v>
      </c>
      <c r="F19" s="386">
        <f t="shared" si="0"/>
        <v>45.580675145265076</v>
      </c>
    </row>
    <row r="20" spans="1:6" ht="12.75">
      <c r="A20" s="37"/>
      <c r="B20" s="37"/>
      <c r="C20" s="37"/>
      <c r="D20" s="37"/>
      <c r="E20" s="37"/>
      <c r="F20" s="37"/>
    </row>
  </sheetData>
  <sheetProtection/>
  <mergeCells count="14">
    <mergeCell ref="A19:C19"/>
    <mergeCell ref="A12:A13"/>
    <mergeCell ref="A17:A18"/>
    <mergeCell ref="A9:A11"/>
    <mergeCell ref="A6:A7"/>
    <mergeCell ref="A15:A16"/>
    <mergeCell ref="A1:F1"/>
    <mergeCell ref="A2:F2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Roman,Normalny"Załącznik Nr 7
do Informacji o przebiegu wykonania budżetu
Powiatu Opatowskiego za I półrocze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2018-08-28T07:33:35Z</cp:lastPrinted>
  <dcterms:created xsi:type="dcterms:W3CDTF">2011-07-25T08:10:22Z</dcterms:created>
  <dcterms:modified xsi:type="dcterms:W3CDTF">2018-08-28T07:35:00Z</dcterms:modified>
  <cp:category/>
  <cp:version/>
  <cp:contentType/>
  <cp:contentStatus/>
</cp:coreProperties>
</file>